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700" windowHeight="7060" activeTab="0"/>
  </bookViews>
  <sheets>
    <sheet name="Week 1" sheetId="1" r:id="rId1"/>
    <sheet name="Week 2" sheetId="2" r:id="rId2"/>
    <sheet name="Week 3" sheetId="3" r:id="rId3"/>
    <sheet name="Week 4" sheetId="4" r:id="rId4"/>
    <sheet name="Period" sheetId="5" r:id="rId5"/>
  </sheets>
  <definedNames>
    <definedName name="_xlfn.IFERROR" hidden="1">#NAME?</definedName>
    <definedName name="_xlnm.Print_Area" localSheetId="4">'Period'!$A$1:$K$82</definedName>
    <definedName name="_xlnm.Print_Area" localSheetId="0">'Week 1'!$A$1:$K$82</definedName>
    <definedName name="_xlnm.Print_Area" localSheetId="1">'Week 2'!$A$1:$K$82</definedName>
    <definedName name="_xlnm.Print_Area" localSheetId="2">'Week 3'!$A$1:$K$82</definedName>
    <definedName name="_xlnm.Print_Area" localSheetId="3">'Week 4'!$A$1:$K$82</definedName>
  </definedNames>
  <calcPr fullCalcOnLoad="1"/>
</workbook>
</file>

<file path=xl/sharedStrings.xml><?xml version="1.0" encoding="utf-8"?>
<sst xmlns="http://schemas.openxmlformats.org/spreadsheetml/2006/main" count="636" uniqueCount="67">
  <si>
    <t>Forecasted Sales</t>
  </si>
  <si>
    <t>Total Labor</t>
  </si>
  <si>
    <t>Mon</t>
  </si>
  <si>
    <t>Tue</t>
  </si>
  <si>
    <t>Wed</t>
  </si>
  <si>
    <t>Thu</t>
  </si>
  <si>
    <t>Fri</t>
  </si>
  <si>
    <t>Sat</t>
  </si>
  <si>
    <t>Sun</t>
  </si>
  <si>
    <t>TOTAL</t>
  </si>
  <si>
    <t>SALES</t>
  </si>
  <si>
    <t>Estimated By Day</t>
  </si>
  <si>
    <t>Diff from Forecast</t>
  </si>
  <si>
    <t>TOTAL SALES</t>
  </si>
  <si>
    <t>Date Week Begins</t>
  </si>
  <si>
    <t>LABOR</t>
  </si>
  <si>
    <t>TOTAL LABOR %</t>
  </si>
  <si>
    <t>Wk Budget</t>
  </si>
  <si>
    <t>Remain $</t>
  </si>
  <si>
    <t>FOOD PURCHASES</t>
  </si>
  <si>
    <t>TOTAL FOOD PURCH</t>
  </si>
  <si>
    <t>Other</t>
  </si>
  <si>
    <t>Weekly FORECAST</t>
  </si>
  <si>
    <t>Credits &amp; Transfers</t>
  </si>
  <si>
    <t>BAR PURCHASES</t>
  </si>
  <si>
    <t>TOTAL BAR PURCH</t>
  </si>
  <si>
    <t>Good/(Bad)</t>
  </si>
  <si>
    <t>Other Sales</t>
  </si>
  <si>
    <t xml:space="preserve">Sysco </t>
  </si>
  <si>
    <t>Northeast</t>
  </si>
  <si>
    <t xml:space="preserve"> </t>
  </si>
  <si>
    <t>Floor Hourly Labor</t>
  </si>
  <si>
    <t>Bar Hourly Labor</t>
  </si>
  <si>
    <t>Kitchen Hourly Labor</t>
  </si>
  <si>
    <t>Mgmt Hourly Labor</t>
  </si>
  <si>
    <t>Bar Mgmt Salaries</t>
  </si>
  <si>
    <t>Kitchen Mgmt Salaries</t>
  </si>
  <si>
    <t>RAW PURCHASES</t>
  </si>
  <si>
    <t>Total Raw Purch</t>
  </si>
  <si>
    <t>Total Raw %</t>
  </si>
  <si>
    <t>RAW from above</t>
  </si>
  <si>
    <t>GM/AGM Salaries</t>
  </si>
  <si>
    <t>Floor (% total)</t>
  </si>
  <si>
    <t>Bar (% bar)</t>
  </si>
  <si>
    <t>Kitchen (% food)</t>
  </si>
  <si>
    <t>GM/AGM (% total)</t>
  </si>
  <si>
    <t>Update every time there is a change in management.  Request weekly salary cost from Iva.Townsend@bigredf.com.</t>
  </si>
  <si>
    <t>Type notes here regarding what's in Raw</t>
  </si>
  <si>
    <t>Do not include supply purchases on Sysco invoices in these figures - they are not part of food cost.  Do not include amts entered for Raw Bar.</t>
  </si>
  <si>
    <t xml:space="preserve">TOTAL FOOD  % </t>
  </si>
  <si>
    <t xml:space="preserve">TOTAL BAR  % </t>
  </si>
  <si>
    <t>Date Period Began</t>
  </si>
  <si>
    <t>R365 COGS Allot</t>
  </si>
  <si>
    <t>FOOD Sales</t>
  </si>
  <si>
    <t>BAR Sales</t>
  </si>
  <si>
    <t>WEEK</t>
  </si>
  <si>
    <t>Budgeted Labor %s</t>
  </si>
  <si>
    <t>Floor</t>
  </si>
  <si>
    <t>Bar</t>
  </si>
  <si>
    <t>Kitchen</t>
  </si>
  <si>
    <t>GM/AGM</t>
  </si>
  <si>
    <t>Food</t>
  </si>
  <si>
    <t>Budgeted COGS</t>
  </si>
  <si>
    <t>ENTER!</t>
  </si>
  <si>
    <t>Total</t>
  </si>
  <si>
    <t>Forecast</t>
  </si>
  <si>
    <t>West End Tavern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</si>
</sst>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;@"/>
    <numFmt numFmtId="166" formatCode="[$-409]dddd\,\ mmmm\ dd\,\ yyyy"/>
    <numFmt numFmtId="167" formatCode="[$-409]h:mm:ss\ AM/PM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8"/>
      <name val="Calibri"/>
      <family val="2"/>
    </font>
    <font>
      <i/>
      <sz val="11"/>
      <color indexed="24"/>
      <name val="Calibri"/>
      <family val="2"/>
    </font>
    <font>
      <sz val="11"/>
      <color indexed="3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34"/>
      <name val="Calibri"/>
      <family val="2"/>
    </font>
    <font>
      <sz val="11"/>
      <color indexed="32"/>
      <name val="Calibri"/>
      <family val="2"/>
    </font>
    <font>
      <b/>
      <sz val="11"/>
      <color indexed="51"/>
      <name val="Calibri"/>
      <family val="2"/>
    </font>
    <font>
      <b/>
      <sz val="18"/>
      <color indexed="58"/>
      <name val="Cambria"/>
      <family val="2"/>
    </font>
    <font>
      <b/>
      <sz val="11"/>
      <color indexed="60"/>
      <name val="Calibri"/>
      <family val="2"/>
    </font>
    <font>
      <sz val="11"/>
      <color indexed="33"/>
      <name val="Calibri"/>
      <family val="2"/>
    </font>
    <font>
      <sz val="9"/>
      <color indexed="60"/>
      <name val="Calibri"/>
      <family val="2"/>
    </font>
    <font>
      <b/>
      <sz val="14"/>
      <color indexed="60"/>
      <name val="Calibri"/>
      <family val="2"/>
    </font>
    <font>
      <i/>
      <sz val="9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39"/>
      <name val="Calibri"/>
      <family val="2"/>
    </font>
    <font>
      <i/>
      <sz val="11"/>
      <color indexed="44"/>
      <name val="Calibri"/>
      <family val="2"/>
    </font>
    <font>
      <b/>
      <sz val="12"/>
      <color indexed="33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b/>
      <sz val="12"/>
      <color indexed="32"/>
      <name val="Arial"/>
      <family val="2"/>
    </font>
    <font>
      <sz val="11"/>
      <color indexed="18"/>
      <name val="Calibri"/>
      <family val="2"/>
    </font>
    <font>
      <sz val="8"/>
      <color indexed="60"/>
      <name val="Calibri"/>
      <family val="2"/>
    </font>
    <font>
      <i/>
      <sz val="11"/>
      <name val="Calibri"/>
      <family val="2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rgb="FF0070C0"/>
      <name val="Calibri"/>
      <family val="2"/>
    </font>
    <font>
      <i/>
      <sz val="11"/>
      <color theme="5" tint="-0.24997000396251678"/>
      <name val="Calibri"/>
      <family val="2"/>
    </font>
    <font>
      <b/>
      <sz val="12"/>
      <color rgb="FFFF0000"/>
      <name val="Arial"/>
      <family val="2"/>
    </font>
    <font>
      <sz val="11"/>
      <color theme="5" tint="-0.24997000396251678"/>
      <name val="Calibri"/>
      <family val="2"/>
    </font>
    <font>
      <b/>
      <sz val="12"/>
      <color rgb="FFC00000"/>
      <name val="Arial"/>
      <family val="2"/>
    </font>
    <font>
      <sz val="11"/>
      <color theme="5"/>
      <name val="Calibri"/>
      <family val="2"/>
    </font>
    <font>
      <sz val="8"/>
      <color theme="1"/>
      <name val="Calibri"/>
      <family val="2"/>
    </font>
    <font>
      <b/>
      <sz val="14"/>
      <color theme="5"/>
      <name val="Calibri"/>
      <family val="2"/>
    </font>
    <font>
      <b/>
      <sz val="11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AB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slantDashDot"/>
      <top style="slantDashDot"/>
      <bottom style="slantDashDot"/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 style="slantDashDot"/>
      <top style="slantDashDot"/>
      <bottom>
        <color indexed="63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thin"/>
      <right style="thin"/>
      <top style="thin"/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48" fillId="33" borderId="0" xfId="0" applyFont="1" applyFill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9" fontId="50" fillId="33" borderId="0" xfId="57" applyFont="1" applyFill="1" applyAlignment="1">
      <alignment horizontal="left" vertical="center" shrinkToFit="1"/>
    </xf>
    <xf numFmtId="164" fontId="50" fillId="33" borderId="0" xfId="57" applyNumberFormat="1" applyFont="1" applyFill="1" applyAlignment="1">
      <alignment horizontal="center" vertical="center" shrinkToFit="1"/>
    </xf>
    <xf numFmtId="9" fontId="50" fillId="33" borderId="0" xfId="57" applyFont="1" applyFill="1" applyAlignment="1">
      <alignment horizontal="center" vertical="center" shrinkToFit="1"/>
    </xf>
    <xf numFmtId="165" fontId="46" fillId="10" borderId="10" xfId="0" applyNumberFormat="1" applyFont="1" applyFill="1" applyBorder="1" applyAlignment="1">
      <alignment horizontal="center" vertical="center" shrinkToFit="1"/>
    </xf>
    <xf numFmtId="165" fontId="46" fillId="10" borderId="11" xfId="0" applyNumberFormat="1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vertical="center" shrinkToFit="1"/>
    </xf>
    <xf numFmtId="0" fontId="46" fillId="10" borderId="10" xfId="0" applyFont="1" applyFill="1" applyBorder="1" applyAlignment="1">
      <alignment horizontal="center" vertical="center" shrinkToFit="1"/>
    </xf>
    <xf numFmtId="0" fontId="46" fillId="10" borderId="11" xfId="0" applyFont="1" applyFill="1" applyBorder="1" applyAlignment="1">
      <alignment horizontal="center" vertical="center" shrinkToFit="1"/>
    </xf>
    <xf numFmtId="0" fontId="46" fillId="10" borderId="1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43" fontId="0" fillId="33" borderId="13" xfId="42" applyFont="1" applyFill="1" applyBorder="1" applyAlignment="1">
      <alignment vertical="center" shrinkToFit="1"/>
    </xf>
    <xf numFmtId="0" fontId="46" fillId="10" borderId="11" xfId="0" applyFont="1" applyFill="1" applyBorder="1" applyAlignment="1">
      <alignment vertical="center" shrinkToFit="1"/>
    </xf>
    <xf numFmtId="0" fontId="51" fillId="33" borderId="14" xfId="0" applyFont="1" applyFill="1" applyBorder="1" applyAlignment="1">
      <alignment vertical="center" shrinkToFit="1"/>
    </xf>
    <xf numFmtId="0" fontId="51" fillId="33" borderId="0" xfId="0" applyFont="1" applyFill="1" applyAlignment="1">
      <alignment vertical="center" shrinkToFit="1"/>
    </xf>
    <xf numFmtId="0" fontId="46" fillId="2" borderId="10" xfId="0" applyFont="1" applyFill="1" applyBorder="1" applyAlignment="1">
      <alignment horizontal="center" vertical="center" shrinkToFit="1"/>
    </xf>
    <xf numFmtId="0" fontId="46" fillId="2" borderId="11" xfId="0" applyFont="1" applyFill="1" applyBorder="1" applyAlignment="1">
      <alignment horizontal="center" vertical="center" shrinkToFit="1"/>
    </xf>
    <xf numFmtId="0" fontId="46" fillId="2" borderId="12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43" fontId="0" fillId="33" borderId="15" xfId="42" applyFont="1" applyFill="1" applyBorder="1" applyAlignment="1">
      <alignment vertical="center" shrinkToFit="1"/>
    </xf>
    <xf numFmtId="43" fontId="0" fillId="33" borderId="14" xfId="42" applyFont="1" applyFill="1" applyBorder="1" applyAlignment="1">
      <alignment vertical="center" shrinkToFit="1"/>
    </xf>
    <xf numFmtId="0" fontId="46" fillId="5" borderId="11" xfId="0" applyFont="1" applyFill="1" applyBorder="1" applyAlignment="1">
      <alignment horizontal="center" vertical="center" shrinkToFit="1"/>
    </xf>
    <xf numFmtId="0" fontId="46" fillId="5" borderId="10" xfId="0" applyFont="1" applyFill="1" applyBorder="1" applyAlignment="1">
      <alignment horizontal="center" vertical="center" shrinkToFit="1"/>
    </xf>
    <xf numFmtId="0" fontId="46" fillId="5" borderId="12" xfId="0" applyFont="1" applyFill="1" applyBorder="1" applyAlignment="1">
      <alignment horizontal="center" vertical="center" shrinkToFit="1"/>
    </xf>
    <xf numFmtId="0" fontId="46" fillId="7" borderId="11" xfId="0" applyFont="1" applyFill="1" applyBorder="1" applyAlignment="1">
      <alignment horizontal="center" vertical="center" shrinkToFit="1"/>
    </xf>
    <xf numFmtId="0" fontId="46" fillId="7" borderId="10" xfId="0" applyFont="1" applyFill="1" applyBorder="1" applyAlignment="1">
      <alignment horizontal="center" vertical="center" shrinkToFit="1"/>
    </xf>
    <xf numFmtId="0" fontId="46" fillId="7" borderId="12" xfId="0" applyFont="1" applyFill="1" applyBorder="1" applyAlignment="1">
      <alignment horizontal="center" vertical="center" shrinkToFit="1"/>
    </xf>
    <xf numFmtId="0" fontId="46" fillId="2" borderId="11" xfId="0" applyFont="1" applyFill="1" applyBorder="1" applyAlignment="1">
      <alignment vertical="center" shrinkToFit="1"/>
    </xf>
    <xf numFmtId="43" fontId="46" fillId="2" borderId="16" xfId="42" applyFont="1" applyFill="1" applyBorder="1" applyAlignment="1">
      <alignment vertical="center" shrinkToFit="1"/>
    </xf>
    <xf numFmtId="43" fontId="46" fillId="2" borderId="11" xfId="42" applyFont="1" applyFill="1" applyBorder="1" applyAlignment="1">
      <alignment vertical="center" shrinkToFit="1"/>
    </xf>
    <xf numFmtId="0" fontId="46" fillId="5" borderId="11" xfId="0" applyFont="1" applyFill="1" applyBorder="1" applyAlignment="1">
      <alignment vertical="center" shrinkToFit="1"/>
    </xf>
    <xf numFmtId="0" fontId="46" fillId="7" borderId="11" xfId="0" applyFont="1" applyFill="1" applyBorder="1" applyAlignment="1">
      <alignment vertical="center" shrinkToFit="1"/>
    </xf>
    <xf numFmtId="43" fontId="0" fillId="33" borderId="13" xfId="42" applyFont="1" applyFill="1" applyBorder="1" applyAlignment="1">
      <alignment vertical="center" shrinkToFit="1"/>
    </xf>
    <xf numFmtId="43" fontId="51" fillId="33" borderId="13" xfId="42" applyFont="1" applyFill="1" applyBorder="1" applyAlignment="1">
      <alignment horizontal="left" vertical="center" shrinkToFit="1"/>
    </xf>
    <xf numFmtId="164" fontId="50" fillId="0" borderId="0" xfId="57" applyNumberFormat="1" applyFont="1" applyFill="1" applyAlignment="1" applyProtection="1">
      <alignment horizontal="center" vertical="center" shrinkToFit="1"/>
      <protection locked="0"/>
    </xf>
    <xf numFmtId="43" fontId="0" fillId="0" borderId="0" xfId="42" applyFont="1" applyFill="1" applyBorder="1" applyAlignment="1" applyProtection="1">
      <alignment vertical="center" shrinkToFit="1"/>
      <protection locked="0"/>
    </xf>
    <xf numFmtId="43" fontId="0" fillId="0" borderId="17" xfId="42" applyFont="1" applyFill="1" applyBorder="1" applyAlignment="1" applyProtection="1">
      <alignment vertical="center" shrinkToFit="1"/>
      <protection locked="0"/>
    </xf>
    <xf numFmtId="43" fontId="0" fillId="0" borderId="18" xfId="42" applyFont="1" applyFill="1" applyBorder="1" applyAlignment="1" applyProtection="1">
      <alignment vertical="center" shrinkToFit="1"/>
      <protection locked="0"/>
    </xf>
    <xf numFmtId="0" fontId="52" fillId="33" borderId="0" xfId="0" applyFont="1" applyFill="1" applyAlignment="1">
      <alignment/>
    </xf>
    <xf numFmtId="43" fontId="53" fillId="0" borderId="13" xfId="42" applyFont="1" applyFill="1" applyBorder="1" applyAlignment="1" applyProtection="1">
      <alignment horizontal="left" vertical="center" shrinkToFit="1"/>
      <protection locked="0"/>
    </xf>
    <xf numFmtId="43" fontId="51" fillId="10" borderId="19" xfId="42" applyFont="1" applyFill="1" applyBorder="1" applyAlignment="1">
      <alignment horizontal="left" vertical="center" shrinkToFit="1"/>
    </xf>
    <xf numFmtId="9" fontId="54" fillId="33" borderId="0" xfId="57" applyFont="1" applyFill="1" applyAlignment="1">
      <alignment horizontal="left" vertical="center" shrinkToFit="1"/>
    </xf>
    <xf numFmtId="9" fontId="54" fillId="33" borderId="0" xfId="57" applyFont="1" applyFill="1" applyAlignment="1">
      <alignment horizontal="left" vertical="center"/>
    </xf>
    <xf numFmtId="0" fontId="0" fillId="33" borderId="13" xfId="0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shrinkToFit="1"/>
      <protection/>
    </xf>
    <xf numFmtId="0" fontId="49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shrinkToFit="1"/>
      <protection/>
    </xf>
    <xf numFmtId="9" fontId="50" fillId="33" borderId="0" xfId="57" applyFont="1" applyFill="1" applyAlignment="1" applyProtection="1">
      <alignment horizontal="left" vertical="center" shrinkToFit="1"/>
      <protection/>
    </xf>
    <xf numFmtId="164" fontId="50" fillId="33" borderId="0" xfId="57" applyNumberFormat="1" applyFont="1" applyFill="1" applyAlignment="1" applyProtection="1">
      <alignment horizontal="center" vertical="center" shrinkToFit="1"/>
      <protection/>
    </xf>
    <xf numFmtId="9" fontId="54" fillId="33" borderId="0" xfId="57" applyFont="1" applyFill="1" applyAlignment="1" applyProtection="1">
      <alignment horizontal="left" vertical="center" shrinkToFit="1"/>
      <protection/>
    </xf>
    <xf numFmtId="9" fontId="50" fillId="33" borderId="0" xfId="57" applyFont="1" applyFill="1" applyAlignment="1" applyProtection="1">
      <alignment horizontal="center" vertical="center" shrinkToFit="1"/>
      <protection/>
    </xf>
    <xf numFmtId="0" fontId="46" fillId="33" borderId="0" xfId="0" applyFont="1" applyFill="1" applyAlignment="1" applyProtection="1">
      <alignment vertical="center" shrinkToFit="1"/>
      <protection/>
    </xf>
    <xf numFmtId="0" fontId="46" fillId="10" borderId="11" xfId="0" applyFont="1" applyFill="1" applyBorder="1" applyAlignment="1" applyProtection="1">
      <alignment horizontal="center" vertical="center" shrinkToFit="1"/>
      <protection/>
    </xf>
    <xf numFmtId="43" fontId="0" fillId="0" borderId="0" xfId="42" applyFont="1" applyFill="1" applyBorder="1" applyAlignment="1" applyProtection="1">
      <alignment vertical="center" shrinkToFit="1"/>
      <protection/>
    </xf>
    <xf numFmtId="43" fontId="0" fillId="33" borderId="13" xfId="42" applyFont="1" applyFill="1" applyBorder="1" applyAlignment="1" applyProtection="1">
      <alignment vertical="center" shrinkToFit="1"/>
      <protection/>
    </xf>
    <xf numFmtId="0" fontId="46" fillId="10" borderId="11" xfId="0" applyFont="1" applyFill="1" applyBorder="1" applyAlignment="1" applyProtection="1">
      <alignment vertical="center" shrinkToFit="1"/>
      <protection/>
    </xf>
    <xf numFmtId="43" fontId="0" fillId="33" borderId="0" xfId="42" applyFont="1" applyFill="1" applyBorder="1" applyAlignment="1" applyProtection="1">
      <alignment vertical="center" shrinkToFit="1"/>
      <protection/>
    </xf>
    <xf numFmtId="0" fontId="51" fillId="33" borderId="14" xfId="0" applyFont="1" applyFill="1" applyBorder="1" applyAlignment="1" applyProtection="1">
      <alignment vertical="center" shrinkToFit="1"/>
      <protection/>
    </xf>
    <xf numFmtId="43" fontId="51" fillId="10" borderId="19" xfId="42" applyFont="1" applyFill="1" applyBorder="1" applyAlignment="1" applyProtection="1">
      <alignment horizontal="left" vertical="center" shrinkToFit="1"/>
      <protection/>
    </xf>
    <xf numFmtId="0" fontId="51" fillId="33" borderId="0" xfId="0" applyFont="1" applyFill="1" applyAlignment="1" applyProtection="1">
      <alignment vertical="center" shrinkToFit="1"/>
      <protection/>
    </xf>
    <xf numFmtId="0" fontId="52" fillId="33" borderId="0" xfId="0" applyFont="1" applyFill="1" applyAlignment="1" applyProtection="1">
      <alignment/>
      <protection/>
    </xf>
    <xf numFmtId="0" fontId="46" fillId="2" borderId="11" xfId="0" applyFont="1" applyFill="1" applyBorder="1" applyAlignment="1" applyProtection="1">
      <alignment horizontal="center" vertical="center" shrinkToFit="1"/>
      <protection/>
    </xf>
    <xf numFmtId="0" fontId="46" fillId="2" borderId="10" xfId="0" applyFont="1" applyFill="1" applyBorder="1" applyAlignment="1" applyProtection="1">
      <alignment horizontal="center" vertical="center" shrinkToFit="1"/>
      <protection/>
    </xf>
    <xf numFmtId="0" fontId="46" fillId="2" borderId="12" xfId="0" applyFont="1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vertical="center" shrinkToFit="1"/>
      <protection/>
    </xf>
    <xf numFmtId="0" fontId="46" fillId="2" borderId="11" xfId="0" applyFont="1" applyFill="1" applyBorder="1" applyAlignment="1" applyProtection="1">
      <alignment vertical="center" shrinkToFit="1"/>
      <protection/>
    </xf>
    <xf numFmtId="0" fontId="0" fillId="2" borderId="20" xfId="0" applyFill="1" applyBorder="1" applyAlignment="1" applyProtection="1">
      <alignment vertical="center" shrinkToFit="1"/>
      <protection/>
    </xf>
    <xf numFmtId="0" fontId="51" fillId="2" borderId="20" xfId="0" applyFont="1" applyFill="1" applyBorder="1" applyAlignment="1" applyProtection="1">
      <alignment horizontal="center" vertical="center" shrinkToFit="1"/>
      <protection/>
    </xf>
    <xf numFmtId="164" fontId="0" fillId="2" borderId="21" xfId="0" applyNumberFormat="1" applyFont="1" applyFill="1" applyBorder="1" applyAlignment="1" applyProtection="1">
      <alignment horizontal="center" vertical="center" shrinkToFit="1"/>
      <protection/>
    </xf>
    <xf numFmtId="0" fontId="46" fillId="7" borderId="11" xfId="0" applyFont="1" applyFill="1" applyBorder="1" applyAlignment="1" applyProtection="1">
      <alignment horizontal="center" vertical="center" shrinkToFit="1"/>
      <protection/>
    </xf>
    <xf numFmtId="0" fontId="46" fillId="7" borderId="10" xfId="0" applyFont="1" applyFill="1" applyBorder="1" applyAlignment="1" applyProtection="1">
      <alignment horizontal="center" vertical="center" shrinkToFit="1"/>
      <protection/>
    </xf>
    <xf numFmtId="0" fontId="46" fillId="7" borderId="12" xfId="0" applyFont="1" applyFill="1" applyBorder="1" applyAlignment="1" applyProtection="1">
      <alignment horizontal="center" vertical="center" shrinkToFit="1"/>
      <protection/>
    </xf>
    <xf numFmtId="43" fontId="48" fillId="33" borderId="0" xfId="42" applyFont="1" applyFill="1" applyBorder="1" applyAlignment="1" applyProtection="1">
      <alignment vertical="center" shrinkToFit="1"/>
      <protection/>
    </xf>
    <xf numFmtId="43" fontId="0" fillId="33" borderId="22" xfId="42" applyFont="1" applyFill="1" applyBorder="1" applyAlignment="1" applyProtection="1">
      <alignment vertical="center" shrinkToFit="1"/>
      <protection/>
    </xf>
    <xf numFmtId="43" fontId="0" fillId="7" borderId="23" xfId="42" applyFont="1" applyFill="1" applyBorder="1" applyAlignment="1" applyProtection="1">
      <alignment horizontal="right" vertical="center" shrinkToFit="1"/>
      <protection/>
    </xf>
    <xf numFmtId="0" fontId="46" fillId="7" borderId="11" xfId="0" applyFont="1" applyFill="1" applyBorder="1" applyAlignment="1" applyProtection="1">
      <alignment vertical="center" shrinkToFit="1"/>
      <protection/>
    </xf>
    <xf numFmtId="0" fontId="46" fillId="5" borderId="11" xfId="0" applyFont="1" applyFill="1" applyBorder="1" applyAlignment="1" applyProtection="1">
      <alignment horizontal="center" vertical="center" shrinkToFit="1"/>
      <protection/>
    </xf>
    <xf numFmtId="0" fontId="46" fillId="5" borderId="10" xfId="0" applyFont="1" applyFill="1" applyBorder="1" applyAlignment="1" applyProtection="1">
      <alignment horizontal="center" vertical="center" shrinkToFit="1"/>
      <protection/>
    </xf>
    <xf numFmtId="0" fontId="46" fillId="5" borderId="12" xfId="0" applyFont="1" applyFill="1" applyBorder="1" applyAlignment="1" applyProtection="1">
      <alignment horizontal="center" vertical="center" shrinkToFit="1"/>
      <protection/>
    </xf>
    <xf numFmtId="43" fontId="0" fillId="5" borderId="23" xfId="42" applyFont="1" applyFill="1" applyBorder="1" applyAlignment="1" applyProtection="1">
      <alignment horizontal="right" vertical="center" shrinkToFit="1"/>
      <protection/>
    </xf>
    <xf numFmtId="0" fontId="46" fillId="5" borderId="11" xfId="0" applyFont="1" applyFill="1" applyBorder="1" applyAlignment="1" applyProtection="1">
      <alignment vertical="center" shrinkToFit="1"/>
      <protection/>
    </xf>
    <xf numFmtId="164" fontId="24" fillId="33" borderId="0" xfId="57" applyNumberFormat="1" applyFont="1" applyFill="1" applyAlignment="1" applyProtection="1">
      <alignment horizontal="center" vertical="center" shrinkToFit="1"/>
      <protection/>
    </xf>
    <xf numFmtId="0" fontId="46" fillId="2" borderId="15" xfId="0" applyFont="1" applyFill="1" applyBorder="1" applyAlignment="1">
      <alignment vertical="center" shrinkToFit="1"/>
    </xf>
    <xf numFmtId="0" fontId="46" fillId="33" borderId="15" xfId="0" applyFont="1" applyFill="1" applyBorder="1" applyAlignment="1" applyProtection="1">
      <alignment horizontal="left" vertical="center" shrinkToFit="1"/>
      <protection/>
    </xf>
    <xf numFmtId="0" fontId="46" fillId="33" borderId="11" xfId="0" applyFont="1" applyFill="1" applyBorder="1" applyAlignment="1" applyProtection="1">
      <alignment horizontal="left" vertical="center" shrinkToFit="1"/>
      <protection/>
    </xf>
    <xf numFmtId="43" fontId="50" fillId="33" borderId="0" xfId="42" applyFont="1" applyFill="1" applyBorder="1" applyAlignment="1" applyProtection="1">
      <alignment horizontal="center" vertical="center" shrinkToFit="1"/>
      <protection/>
    </xf>
    <xf numFmtId="0" fontId="0" fillId="34" borderId="24" xfId="0" applyFill="1" applyBorder="1" applyAlignment="1" applyProtection="1">
      <alignment horizontal="left" vertical="center" shrinkToFit="1"/>
      <protection locked="0"/>
    </xf>
    <xf numFmtId="0" fontId="0" fillId="34" borderId="13" xfId="0" applyFill="1" applyBorder="1" applyAlignment="1" applyProtection="1">
      <alignment horizontal="left" vertical="center" shrinkToFit="1"/>
      <protection locked="0"/>
    </xf>
    <xf numFmtId="9" fontId="46" fillId="33" borderId="17" xfId="57" applyFont="1" applyFill="1" applyBorder="1" applyAlignment="1">
      <alignment horizontal="center" vertical="center" shrinkToFit="1"/>
    </xf>
    <xf numFmtId="0" fontId="46" fillId="33" borderId="17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46" fillId="7" borderId="15" xfId="0" applyFont="1" applyFill="1" applyBorder="1" applyAlignment="1" applyProtection="1">
      <alignment horizontal="left" vertical="center" shrinkToFit="1"/>
      <protection/>
    </xf>
    <xf numFmtId="43" fontId="46" fillId="7" borderId="11" xfId="42" applyFont="1" applyFill="1" applyBorder="1" applyAlignment="1" applyProtection="1">
      <alignment horizontal="center" vertical="center" shrinkToFit="1"/>
      <protection locked="0"/>
    </xf>
    <xf numFmtId="43" fontId="46" fillId="7" borderId="11" xfId="42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43" fontId="0" fillId="33" borderId="18" xfId="42" applyFont="1" applyFill="1" applyBorder="1" applyAlignment="1" applyProtection="1">
      <alignment vertical="center" shrinkToFit="1"/>
      <protection/>
    </xf>
    <xf numFmtId="43" fontId="46" fillId="7" borderId="11" xfId="42" applyFont="1" applyFill="1" applyBorder="1" applyAlignment="1" applyProtection="1">
      <alignment horizontal="center" vertical="center" shrinkToFit="1"/>
      <protection/>
    </xf>
    <xf numFmtId="171" fontId="0" fillId="33" borderId="0" xfId="42" applyNumberFormat="1" applyFont="1" applyFill="1" applyBorder="1" applyAlignment="1">
      <alignment vertical="center" shrinkToFit="1"/>
    </xf>
    <xf numFmtId="171" fontId="51" fillId="33" borderId="18" xfId="0" applyNumberFormat="1" applyFont="1" applyFill="1" applyBorder="1" applyAlignment="1">
      <alignment vertical="center" shrinkToFit="1"/>
    </xf>
    <xf numFmtId="164" fontId="0" fillId="33" borderId="0" xfId="57" applyNumberFormat="1" applyFont="1" applyFill="1" applyBorder="1" applyAlignment="1">
      <alignment horizontal="center" vertical="center" shrinkToFit="1"/>
    </xf>
    <xf numFmtId="164" fontId="0" fillId="33" borderId="13" xfId="57" applyNumberFormat="1" applyFont="1" applyFill="1" applyBorder="1" applyAlignment="1">
      <alignment horizontal="center" vertical="center" shrinkToFit="1"/>
    </xf>
    <xf numFmtId="164" fontId="46" fillId="2" borderId="17" xfId="57" applyNumberFormat="1" applyFont="1" applyFill="1" applyBorder="1" applyAlignment="1">
      <alignment horizontal="center" vertical="center" shrinkToFit="1"/>
    </xf>
    <xf numFmtId="164" fontId="46" fillId="2" borderId="15" xfId="57" applyNumberFormat="1" applyFont="1" applyFill="1" applyBorder="1" applyAlignment="1">
      <alignment horizontal="center" vertical="center" shrinkToFit="1"/>
    </xf>
    <xf numFmtId="171" fontId="46" fillId="10" borderId="16" xfId="42" applyNumberFormat="1" applyFont="1" applyFill="1" applyBorder="1" applyAlignment="1">
      <alignment vertical="center" shrinkToFit="1"/>
    </xf>
    <xf numFmtId="171" fontId="46" fillId="10" borderId="11" xfId="42" applyNumberFormat="1" applyFont="1" applyFill="1" applyBorder="1" applyAlignment="1">
      <alignment vertical="center" shrinkToFit="1"/>
    </xf>
    <xf numFmtId="171" fontId="0" fillId="33" borderId="13" xfId="42" applyNumberFormat="1" applyFont="1" applyFill="1" applyBorder="1" applyAlignment="1">
      <alignment vertical="center" shrinkToFit="1"/>
    </xf>
    <xf numFmtId="171" fontId="51" fillId="10" borderId="25" xfId="0" applyNumberFormat="1" applyFont="1" applyFill="1" applyBorder="1" applyAlignment="1">
      <alignment vertical="center" shrinkToFit="1"/>
    </xf>
    <xf numFmtId="171" fontId="0" fillId="33" borderId="22" xfId="0" applyNumberFormat="1" applyFill="1" applyBorder="1" applyAlignment="1">
      <alignment vertical="center" shrinkToFit="1"/>
    </xf>
    <xf numFmtId="171" fontId="0" fillId="33" borderId="26" xfId="0" applyNumberFormat="1" applyFill="1" applyBorder="1" applyAlignment="1">
      <alignment vertical="center" shrinkToFit="1"/>
    </xf>
    <xf numFmtId="171" fontId="0" fillId="33" borderId="27" xfId="0" applyNumberFormat="1" applyFill="1" applyBorder="1" applyAlignment="1">
      <alignment vertical="center" shrinkToFit="1"/>
    </xf>
    <xf numFmtId="171" fontId="0" fillId="2" borderId="16" xfId="42" applyNumberFormat="1" applyFont="1" applyFill="1" applyBorder="1" applyAlignment="1">
      <alignment vertical="center" shrinkToFit="1"/>
    </xf>
    <xf numFmtId="171" fontId="0" fillId="2" borderId="23" xfId="0" applyNumberFormat="1" applyFill="1" applyBorder="1" applyAlignment="1">
      <alignment vertical="center" shrinkToFit="1"/>
    </xf>
    <xf numFmtId="171" fontId="46" fillId="7" borderId="16" xfId="42" applyNumberFormat="1" applyFont="1" applyFill="1" applyBorder="1" applyAlignment="1">
      <alignment vertical="center" shrinkToFit="1"/>
    </xf>
    <xf numFmtId="171" fontId="46" fillId="7" borderId="11" xfId="42" applyNumberFormat="1" applyFont="1" applyFill="1" applyBorder="1" applyAlignment="1">
      <alignment vertical="center" shrinkToFit="1"/>
    </xf>
    <xf numFmtId="171" fontId="0" fillId="33" borderId="28" xfId="42" applyNumberFormat="1" applyFont="1" applyFill="1" applyBorder="1" applyAlignment="1" applyProtection="1">
      <alignment vertical="center" shrinkToFit="1"/>
      <protection locked="0"/>
    </xf>
    <xf numFmtId="171" fontId="0" fillId="33" borderId="29" xfId="42" applyNumberFormat="1" applyFont="1" applyFill="1" applyBorder="1" applyAlignment="1" applyProtection="1">
      <alignment vertical="center" shrinkToFit="1"/>
      <protection locked="0"/>
    </xf>
    <xf numFmtId="171" fontId="0" fillId="33" borderId="30" xfId="42" applyNumberFormat="1" applyFont="1" applyFill="1" applyBorder="1" applyAlignment="1" applyProtection="1">
      <alignment vertical="center" shrinkToFit="1"/>
      <protection locked="0"/>
    </xf>
    <xf numFmtId="171" fontId="0" fillId="33" borderId="11" xfId="42" applyNumberFormat="1" applyFont="1" applyFill="1" applyBorder="1" applyAlignment="1">
      <alignment vertical="center" shrinkToFit="1"/>
    </xf>
    <xf numFmtId="164" fontId="0" fillId="33" borderId="31" xfId="57" applyNumberFormat="1" applyFont="1" applyFill="1" applyBorder="1" applyAlignment="1" applyProtection="1">
      <alignment horizontal="right" vertical="center" shrinkToFit="1"/>
      <protection locked="0"/>
    </xf>
    <xf numFmtId="164" fontId="0" fillId="33" borderId="16" xfId="57" applyNumberFormat="1" applyFont="1" applyFill="1" applyBorder="1" applyAlignment="1" applyProtection="1">
      <alignment horizontal="right" vertical="center" shrinkToFit="1"/>
      <protection locked="0"/>
    </xf>
    <xf numFmtId="164" fontId="0" fillId="33" borderId="11" xfId="57" applyNumberFormat="1" applyFont="1" applyFill="1" applyBorder="1" applyAlignment="1" applyProtection="1">
      <alignment horizontal="right" vertical="center" shrinkToFit="1"/>
      <protection locked="0"/>
    </xf>
    <xf numFmtId="9" fontId="46" fillId="33" borderId="17" xfId="57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164" fontId="46" fillId="7" borderId="11" xfId="57" applyNumberFormat="1" applyFont="1" applyFill="1" applyBorder="1" applyAlignment="1">
      <alignment horizontal="right" vertical="center" shrinkToFit="1"/>
    </xf>
    <xf numFmtId="171" fontId="46" fillId="5" borderId="16" xfId="42" applyNumberFormat="1" applyFont="1" applyFill="1" applyBorder="1" applyAlignment="1">
      <alignment vertical="center" shrinkToFit="1"/>
    </xf>
    <xf numFmtId="171" fontId="46" fillId="5" borderId="11" xfId="42" applyNumberFormat="1" applyFont="1" applyFill="1" applyBorder="1" applyAlignment="1">
      <alignment vertical="center" shrinkToFit="1"/>
    </xf>
    <xf numFmtId="0" fontId="46" fillId="5" borderId="11" xfId="0" applyFont="1" applyFill="1" applyBorder="1" applyAlignment="1">
      <alignment horizontal="left" vertical="center" shrinkToFit="1"/>
    </xf>
    <xf numFmtId="0" fontId="46" fillId="7" borderId="11" xfId="0" applyFont="1" applyFill="1" applyBorder="1" applyAlignment="1">
      <alignment horizontal="left" vertical="center" shrinkToFit="1"/>
    </xf>
    <xf numFmtId="0" fontId="0" fillId="34" borderId="32" xfId="0" applyFill="1" applyBorder="1" applyAlignment="1" applyProtection="1">
      <alignment horizontal="left" vertical="center" shrinkToFit="1"/>
      <protection locked="0"/>
    </xf>
    <xf numFmtId="49" fontId="0" fillId="33" borderId="13" xfId="0" applyNumberFormat="1" applyFill="1" applyBorder="1" applyAlignment="1">
      <alignment vertical="center" shrinkToFit="1"/>
    </xf>
    <xf numFmtId="49" fontId="0" fillId="33" borderId="13" xfId="0" applyNumberFormat="1" applyFill="1" applyBorder="1" applyAlignment="1" applyProtection="1">
      <alignment vertical="center" shrinkToFit="1"/>
      <protection/>
    </xf>
    <xf numFmtId="49" fontId="0" fillId="0" borderId="13" xfId="0" applyNumberFormat="1" applyFill="1" applyBorder="1" applyAlignment="1" applyProtection="1">
      <alignment vertical="center" shrinkToFit="1"/>
      <protection locked="0"/>
    </xf>
    <xf numFmtId="164" fontId="24" fillId="5" borderId="12" xfId="57" applyNumberFormat="1" applyFont="1" applyFill="1" applyBorder="1" applyAlignment="1" applyProtection="1">
      <alignment horizontal="right" vertical="center" shrinkToFit="1"/>
      <protection/>
    </xf>
    <xf numFmtId="164" fontId="24" fillId="7" borderId="12" xfId="57" applyNumberFormat="1" applyFont="1" applyFill="1" applyBorder="1" applyAlignment="1" applyProtection="1">
      <alignment horizontal="right" vertical="center" shrinkToFit="1"/>
      <protection/>
    </xf>
    <xf numFmtId="164" fontId="55" fillId="33" borderId="17" xfId="57" applyNumberFormat="1" applyFont="1" applyFill="1" applyBorder="1" applyAlignment="1" applyProtection="1">
      <alignment horizontal="center" vertical="center" shrinkToFit="1"/>
      <protection/>
    </xf>
    <xf numFmtId="171" fontId="0" fillId="33" borderId="28" xfId="42" applyNumberFormat="1" applyFont="1" applyFill="1" applyBorder="1" applyAlignment="1" applyProtection="1">
      <alignment vertical="center" shrinkToFit="1"/>
      <protection/>
    </xf>
    <xf numFmtId="171" fontId="0" fillId="33" borderId="29" xfId="42" applyNumberFormat="1" applyFont="1" applyFill="1" applyBorder="1" applyAlignment="1" applyProtection="1">
      <alignment vertical="center" shrinkToFit="1"/>
      <protection/>
    </xf>
    <xf numFmtId="171" fontId="0" fillId="33" borderId="30" xfId="42" applyNumberFormat="1" applyFont="1" applyFill="1" applyBorder="1" applyAlignment="1" applyProtection="1">
      <alignment vertical="center" shrinkToFit="1"/>
      <protection/>
    </xf>
    <xf numFmtId="164" fontId="0" fillId="33" borderId="31" xfId="57" applyNumberFormat="1" applyFont="1" applyFill="1" applyBorder="1" applyAlignment="1" applyProtection="1">
      <alignment horizontal="right" vertical="center" shrinkToFit="1"/>
      <protection/>
    </xf>
    <xf numFmtId="164" fontId="0" fillId="33" borderId="16" xfId="57" applyNumberFormat="1" applyFont="1" applyFill="1" applyBorder="1" applyAlignment="1" applyProtection="1">
      <alignment horizontal="right" vertical="center" shrinkToFit="1"/>
      <protection/>
    </xf>
    <xf numFmtId="171" fontId="0" fillId="33" borderId="11" xfId="42" applyNumberFormat="1" applyFont="1" applyFill="1" applyBorder="1" applyAlignment="1" applyProtection="1">
      <alignment vertical="center" shrinkToFit="1"/>
      <protection/>
    </xf>
    <xf numFmtId="164" fontId="0" fillId="33" borderId="11" xfId="57" applyNumberFormat="1" applyFont="1" applyFill="1" applyBorder="1" applyAlignment="1" applyProtection="1">
      <alignment horizontal="right" vertical="center" shrinkToFit="1"/>
      <protection/>
    </xf>
    <xf numFmtId="171" fontId="0" fillId="33" borderId="0" xfId="42" applyNumberFormat="1" applyFont="1" applyFill="1" applyBorder="1" applyAlignment="1" applyProtection="1">
      <alignment vertical="center" shrinkToFit="1"/>
      <protection/>
    </xf>
    <xf numFmtId="171" fontId="0" fillId="33" borderId="13" xfId="42" applyNumberFormat="1" applyFont="1" applyFill="1" applyBorder="1" applyAlignment="1" applyProtection="1">
      <alignment vertical="center" shrinkToFit="1"/>
      <protection/>
    </xf>
    <xf numFmtId="171" fontId="46" fillId="10" borderId="16" xfId="42" applyNumberFormat="1" applyFont="1" applyFill="1" applyBorder="1" applyAlignment="1" applyProtection="1">
      <alignment vertical="center" shrinkToFit="1"/>
      <protection/>
    </xf>
    <xf numFmtId="171" fontId="46" fillId="10" borderId="11" xfId="42" applyNumberFormat="1" applyFont="1" applyFill="1" applyBorder="1" applyAlignment="1" applyProtection="1">
      <alignment vertical="center" shrinkToFit="1"/>
      <protection/>
    </xf>
    <xf numFmtId="171" fontId="51" fillId="33" borderId="18" xfId="0" applyNumberFormat="1" applyFont="1" applyFill="1" applyBorder="1" applyAlignment="1" applyProtection="1">
      <alignment vertical="center" shrinkToFit="1"/>
      <protection/>
    </xf>
    <xf numFmtId="171" fontId="51" fillId="10" borderId="25" xfId="0" applyNumberFormat="1" applyFont="1" applyFill="1" applyBorder="1" applyAlignment="1" applyProtection="1">
      <alignment vertical="center" shrinkToFit="1"/>
      <protection/>
    </xf>
    <xf numFmtId="171" fontId="0" fillId="33" borderId="22" xfId="0" applyNumberFormat="1" applyFill="1" applyBorder="1" applyAlignment="1" applyProtection="1">
      <alignment vertical="center" shrinkToFit="1"/>
      <protection/>
    </xf>
    <xf numFmtId="171" fontId="0" fillId="33" borderId="26" xfId="0" applyNumberFormat="1" applyFill="1" applyBorder="1" applyAlignment="1" applyProtection="1">
      <alignment vertical="center" shrinkToFit="1"/>
      <protection/>
    </xf>
    <xf numFmtId="171" fontId="0" fillId="2" borderId="16" xfId="42" applyNumberFormat="1" applyFont="1" applyFill="1" applyBorder="1" applyAlignment="1" applyProtection="1">
      <alignment vertical="center" shrinkToFit="1"/>
      <protection/>
    </xf>
    <xf numFmtId="171" fontId="0" fillId="2" borderId="23" xfId="0" applyNumberFormat="1" applyFill="1" applyBorder="1" applyAlignment="1" applyProtection="1">
      <alignment vertical="center" shrinkToFit="1"/>
      <protection/>
    </xf>
    <xf numFmtId="164" fontId="0" fillId="33" borderId="0" xfId="57" applyNumberFormat="1" applyFont="1" applyFill="1" applyBorder="1" applyAlignment="1" applyProtection="1">
      <alignment horizontal="center" vertical="center" shrinkToFit="1"/>
      <protection/>
    </xf>
    <xf numFmtId="164" fontId="0" fillId="33" borderId="13" xfId="57" applyNumberFormat="1" applyFont="1" applyFill="1" applyBorder="1" applyAlignment="1" applyProtection="1">
      <alignment horizontal="center" vertical="center" shrinkToFit="1"/>
      <protection/>
    </xf>
    <xf numFmtId="0" fontId="46" fillId="2" borderId="15" xfId="0" applyFont="1" applyFill="1" applyBorder="1" applyAlignment="1" applyProtection="1">
      <alignment vertical="center" shrinkToFit="1"/>
      <protection/>
    </xf>
    <xf numFmtId="164" fontId="46" fillId="2" borderId="17" xfId="57" applyNumberFormat="1" applyFont="1" applyFill="1" applyBorder="1" applyAlignment="1" applyProtection="1">
      <alignment horizontal="center" vertical="center" shrinkToFit="1"/>
      <protection/>
    </xf>
    <xf numFmtId="164" fontId="46" fillId="2" borderId="15" xfId="57" applyNumberFormat="1" applyFont="1" applyFill="1" applyBorder="1" applyAlignment="1" applyProtection="1">
      <alignment horizontal="center" vertical="center" shrinkToFit="1"/>
      <protection/>
    </xf>
    <xf numFmtId="0" fontId="46" fillId="33" borderId="17" xfId="0" applyFont="1" applyFill="1" applyBorder="1" applyAlignment="1" applyProtection="1">
      <alignment vertical="center" shrinkToFit="1"/>
      <protection/>
    </xf>
    <xf numFmtId="9" fontId="46" fillId="33" borderId="17" xfId="57" applyFont="1" applyFill="1" applyBorder="1" applyAlignment="1" applyProtection="1">
      <alignment horizontal="center" vertical="center" shrinkToFit="1"/>
      <protection/>
    </xf>
    <xf numFmtId="164" fontId="0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46" fillId="7" borderId="11" xfId="0" applyFont="1" applyFill="1" applyBorder="1" applyAlignment="1" applyProtection="1">
      <alignment horizontal="left" vertical="center" shrinkToFit="1"/>
      <protection/>
    </xf>
    <xf numFmtId="171" fontId="46" fillId="7" borderId="16" xfId="42" applyNumberFormat="1" applyFont="1" applyFill="1" applyBorder="1" applyAlignment="1" applyProtection="1">
      <alignment vertical="center" shrinkToFit="1"/>
      <protection/>
    </xf>
    <xf numFmtId="171" fontId="46" fillId="7" borderId="11" xfId="42" applyNumberFormat="1" applyFont="1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9" fontId="46" fillId="33" borderId="17" xfId="57" applyFont="1" applyFill="1" applyBorder="1" applyAlignment="1" applyProtection="1">
      <alignment vertical="center" shrinkToFit="1"/>
      <protection/>
    </xf>
    <xf numFmtId="164" fontId="46" fillId="7" borderId="11" xfId="57" applyNumberFormat="1" applyFont="1" applyFill="1" applyBorder="1" applyAlignment="1" applyProtection="1">
      <alignment horizontal="right" vertical="center" shrinkToFit="1"/>
      <protection/>
    </xf>
    <xf numFmtId="0" fontId="46" fillId="5" borderId="11" xfId="0" applyFont="1" applyFill="1" applyBorder="1" applyAlignment="1" applyProtection="1">
      <alignment horizontal="left" vertical="center" shrinkToFit="1"/>
      <protection/>
    </xf>
    <xf numFmtId="171" fontId="46" fillId="5" borderId="16" xfId="42" applyNumberFormat="1" applyFont="1" applyFill="1" applyBorder="1" applyAlignment="1" applyProtection="1">
      <alignment vertical="center" shrinkToFit="1"/>
      <protection/>
    </xf>
    <xf numFmtId="171" fontId="46" fillId="5" borderId="11" xfId="42" applyNumberFormat="1" applyFont="1" applyFill="1" applyBorder="1" applyAlignment="1" applyProtection="1">
      <alignment vertical="center" shrinkToFit="1"/>
      <protection/>
    </xf>
    <xf numFmtId="171" fontId="46" fillId="7" borderId="23" xfId="42" applyNumberFormat="1" applyFont="1" applyFill="1" applyBorder="1" applyAlignment="1" applyProtection="1">
      <alignment horizontal="right" vertical="center" shrinkToFit="1"/>
      <protection/>
    </xf>
    <xf numFmtId="171" fontId="46" fillId="5" borderId="23" xfId="42" applyNumberFormat="1" applyFont="1" applyFill="1" applyBorder="1" applyAlignment="1" applyProtection="1">
      <alignment vertical="center" shrinkToFit="1"/>
      <protection/>
    </xf>
    <xf numFmtId="43" fontId="0" fillId="0" borderId="0" xfId="42" applyFont="1" applyFill="1" applyBorder="1" applyAlignment="1" applyProtection="1">
      <alignment vertical="center" shrinkToFit="1"/>
      <protection locked="0"/>
    </xf>
    <xf numFmtId="43" fontId="50" fillId="33" borderId="22" xfId="42" applyFont="1" applyFill="1" applyBorder="1" applyAlignment="1" applyProtection="1">
      <alignment horizontal="center" vertical="center" shrinkToFit="1"/>
      <protection/>
    </xf>
    <xf numFmtId="0" fontId="46" fillId="33" borderId="15" xfId="0" applyFont="1" applyFill="1" applyBorder="1" applyAlignment="1">
      <alignment vertical="center" shrinkToFit="1"/>
    </xf>
    <xf numFmtId="43" fontId="46" fillId="33" borderId="15" xfId="42" applyFont="1" applyFill="1" applyBorder="1" applyAlignment="1">
      <alignment vertical="center" shrinkToFit="1"/>
    </xf>
    <xf numFmtId="43" fontId="53" fillId="0" borderId="15" xfId="42" applyFont="1" applyFill="1" applyBorder="1" applyAlignment="1" applyProtection="1">
      <alignment horizontal="left" vertical="center" shrinkToFit="1"/>
      <protection locked="0"/>
    </xf>
    <xf numFmtId="0" fontId="46" fillId="33" borderId="13" xfId="0" applyFont="1" applyFill="1" applyBorder="1" applyAlignment="1">
      <alignment vertical="center" shrinkToFit="1"/>
    </xf>
    <xf numFmtId="43" fontId="46" fillId="33" borderId="13" xfId="42" applyFont="1" applyFill="1" applyBorder="1" applyAlignment="1">
      <alignment vertical="center" shrinkToFit="1"/>
    </xf>
    <xf numFmtId="0" fontId="46" fillId="33" borderId="14" xfId="0" applyFont="1" applyFill="1" applyBorder="1" applyAlignment="1">
      <alignment vertical="center" shrinkToFit="1"/>
    </xf>
    <xf numFmtId="43" fontId="46" fillId="33" borderId="14" xfId="42" applyFont="1" applyFill="1" applyBorder="1" applyAlignment="1">
      <alignment vertical="center" shrinkToFit="1"/>
    </xf>
    <xf numFmtId="9" fontId="56" fillId="33" borderId="0" xfId="57" applyFont="1" applyFill="1" applyAlignment="1">
      <alignment horizontal="center" vertical="center"/>
    </xf>
    <xf numFmtId="43" fontId="57" fillId="0" borderId="13" xfId="42" applyFont="1" applyFill="1" applyBorder="1" applyAlignment="1" applyProtection="1">
      <alignment vertical="center" shrinkToFit="1"/>
      <protection locked="0"/>
    </xf>
    <xf numFmtId="43" fontId="57" fillId="0" borderId="14" xfId="42" applyFont="1" applyFill="1" applyBorder="1" applyAlignment="1" applyProtection="1">
      <alignment vertical="center" shrinkToFit="1"/>
      <protection locked="0"/>
    </xf>
    <xf numFmtId="164" fontId="24" fillId="2" borderId="33" xfId="57" applyNumberFormat="1" applyFont="1" applyFill="1" applyBorder="1" applyAlignment="1" applyProtection="1">
      <alignment horizontal="center" vertical="center" shrinkToFit="1"/>
      <protection/>
    </xf>
    <xf numFmtId="164" fontId="58" fillId="7" borderId="21" xfId="0" applyNumberFormat="1" applyFont="1" applyFill="1" applyBorder="1" applyAlignment="1" applyProtection="1">
      <alignment horizontal="right" vertical="center" shrinkToFit="1"/>
      <protection/>
    </xf>
    <xf numFmtId="164" fontId="58" fillId="5" borderId="21" xfId="0" applyNumberFormat="1" applyFont="1" applyFill="1" applyBorder="1" applyAlignment="1" applyProtection="1">
      <alignment horizontal="right" vertical="center" shrinkToFit="1"/>
      <protection/>
    </xf>
    <xf numFmtId="14" fontId="57" fillId="0" borderId="0" xfId="0" applyNumberFormat="1" applyFont="1" applyFill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164" fontId="57" fillId="0" borderId="35" xfId="57" applyNumberFormat="1" applyFont="1" applyFill="1" applyBorder="1" applyAlignment="1" applyProtection="1">
      <alignment horizontal="center" vertical="center"/>
      <protection locked="0"/>
    </xf>
    <xf numFmtId="164" fontId="57" fillId="0" borderId="0" xfId="57" applyNumberFormat="1" applyFont="1" applyFill="1" applyBorder="1" applyAlignment="1" applyProtection="1">
      <alignment horizontal="center" vertical="center"/>
      <protection locked="0"/>
    </xf>
    <xf numFmtId="164" fontId="57" fillId="0" borderId="22" xfId="57" applyNumberFormat="1" applyFont="1" applyFill="1" applyBorder="1" applyAlignment="1" applyProtection="1">
      <alignment horizontal="center" vertical="center"/>
      <protection locked="0"/>
    </xf>
    <xf numFmtId="43" fontId="50" fillId="33" borderId="22" xfId="42" applyFont="1" applyFill="1" applyBorder="1" applyAlignment="1" applyProtection="1">
      <alignment horizontal="center" vertical="center" shrinkToFit="1"/>
      <protection/>
    </xf>
    <xf numFmtId="43" fontId="0" fillId="0" borderId="33" xfId="42" applyFont="1" applyFill="1" applyBorder="1" applyAlignment="1" applyProtection="1">
      <alignment vertical="center" shrinkToFit="1"/>
      <protection locked="0"/>
    </xf>
    <xf numFmtId="43" fontId="0" fillId="0" borderId="27" xfId="42" applyFont="1" applyFill="1" applyBorder="1" applyAlignment="1" applyProtection="1">
      <alignment vertical="center" shrinkToFit="1"/>
      <protection locked="0"/>
    </xf>
    <xf numFmtId="43" fontId="0" fillId="0" borderId="35" xfId="42" applyFont="1" applyFill="1" applyBorder="1" applyAlignment="1" applyProtection="1">
      <alignment vertical="center" shrinkToFit="1"/>
      <protection locked="0"/>
    </xf>
    <xf numFmtId="43" fontId="0" fillId="0" borderId="22" xfId="42" applyFont="1" applyFill="1" applyBorder="1" applyAlignment="1" applyProtection="1">
      <alignment vertical="center" shrinkToFit="1"/>
      <protection locked="0"/>
    </xf>
    <xf numFmtId="43" fontId="0" fillId="0" borderId="34" xfId="42" applyFont="1" applyFill="1" applyBorder="1" applyAlignment="1" applyProtection="1">
      <alignment vertical="center" shrinkToFit="1"/>
      <protection locked="0"/>
    </xf>
    <xf numFmtId="43" fontId="0" fillId="0" borderId="26" xfId="42" applyFont="1" applyFill="1" applyBorder="1" applyAlignment="1" applyProtection="1">
      <alignment vertical="center" shrinkToFit="1"/>
      <protection locked="0"/>
    </xf>
    <xf numFmtId="0" fontId="46" fillId="35" borderId="10" xfId="0" applyFont="1" applyFill="1" applyBorder="1" applyAlignment="1">
      <alignment horizontal="center" vertical="center" shrinkToFit="1"/>
    </xf>
    <xf numFmtId="171" fontId="0" fillId="33" borderId="15" xfId="42" applyNumberFormat="1" applyFont="1" applyFill="1" applyBorder="1" applyAlignment="1">
      <alignment vertical="center" shrinkToFit="1"/>
    </xf>
    <xf numFmtId="171" fontId="0" fillId="33" borderId="14" xfId="42" applyNumberFormat="1" applyFont="1" applyFill="1" applyBorder="1" applyAlignment="1">
      <alignment vertical="center" shrinkToFit="1"/>
    </xf>
    <xf numFmtId="171" fontId="0" fillId="35" borderId="15" xfId="42" applyNumberFormat="1" applyFont="1" applyFill="1" applyBorder="1" applyAlignment="1">
      <alignment vertical="center" shrinkToFit="1"/>
    </xf>
    <xf numFmtId="171" fontId="0" fillId="35" borderId="13" xfId="42" applyNumberFormat="1" applyFont="1" applyFill="1" applyBorder="1" applyAlignment="1">
      <alignment vertical="center" shrinkToFit="1"/>
    </xf>
    <xf numFmtId="171" fontId="0" fillId="35" borderId="14" xfId="42" applyNumberFormat="1" applyFont="1" applyFill="1" applyBorder="1" applyAlignment="1">
      <alignment vertical="center" shrinkToFit="1"/>
    </xf>
    <xf numFmtId="14" fontId="57" fillId="33" borderId="0" xfId="0" applyNumberFormat="1" applyFont="1" applyFill="1" applyAlignment="1" applyProtection="1">
      <alignment horizontal="center" vertical="center" shrinkToFit="1"/>
      <protection locked="0"/>
    </xf>
    <xf numFmtId="14" fontId="57" fillId="33" borderId="0" xfId="0" applyNumberFormat="1" applyFont="1" applyFill="1" applyAlignment="1" applyProtection="1">
      <alignment horizontal="center" vertical="center" shrinkToFit="1"/>
      <protection/>
    </xf>
    <xf numFmtId="164" fontId="57" fillId="33" borderId="35" xfId="57" applyNumberFormat="1" applyFont="1" applyFill="1" applyBorder="1" applyAlignment="1" applyProtection="1">
      <alignment horizontal="center" vertical="center"/>
      <protection/>
    </xf>
    <xf numFmtId="164" fontId="57" fillId="33" borderId="0" xfId="57" applyNumberFormat="1" applyFont="1" applyFill="1" applyBorder="1" applyAlignment="1" applyProtection="1">
      <alignment horizontal="center" vertical="center"/>
      <protection/>
    </xf>
    <xf numFmtId="164" fontId="57" fillId="33" borderId="22" xfId="57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vertical="center" shrinkToFit="1"/>
      <protection/>
    </xf>
    <xf numFmtId="164" fontId="46" fillId="5" borderId="11" xfId="57" applyNumberFormat="1" applyFont="1" applyFill="1" applyBorder="1" applyAlignment="1">
      <alignment vertical="center" shrinkToFit="1"/>
    </xf>
    <xf numFmtId="0" fontId="0" fillId="33" borderId="18" xfId="0" applyFill="1" applyBorder="1" applyAlignment="1" applyProtection="1">
      <alignment vertical="center" shrinkToFit="1"/>
      <protection/>
    </xf>
    <xf numFmtId="9" fontId="54" fillId="33" borderId="18" xfId="57" applyFont="1" applyFill="1" applyBorder="1" applyAlignment="1" applyProtection="1">
      <alignment horizontal="left" vertical="center"/>
      <protection/>
    </xf>
    <xf numFmtId="0" fontId="48" fillId="33" borderId="18" xfId="0" applyFont="1" applyFill="1" applyBorder="1" applyAlignment="1" applyProtection="1">
      <alignment vertical="center" shrinkToFit="1"/>
      <protection/>
    </xf>
    <xf numFmtId="164" fontId="50" fillId="0" borderId="0" xfId="57" applyNumberFormat="1" applyFont="1" applyFill="1" applyAlignment="1" applyProtection="1">
      <alignment horizontal="center" vertical="center" shrinkToFit="1"/>
      <protection/>
    </xf>
    <xf numFmtId="9" fontId="56" fillId="33" borderId="0" xfId="57" applyFont="1" applyFill="1" applyAlignment="1" applyProtection="1">
      <alignment horizontal="center" vertical="center"/>
      <protection/>
    </xf>
    <xf numFmtId="165" fontId="46" fillId="10" borderId="10" xfId="0" applyNumberFormat="1" applyFont="1" applyFill="1" applyBorder="1" applyAlignment="1" applyProtection="1">
      <alignment horizontal="center" vertical="center" shrinkToFit="1"/>
      <protection/>
    </xf>
    <xf numFmtId="165" fontId="46" fillId="10" borderId="11" xfId="0" applyNumberFormat="1" applyFont="1" applyFill="1" applyBorder="1" applyAlignment="1" applyProtection="1">
      <alignment horizontal="center" vertical="center" shrinkToFit="1"/>
      <protection/>
    </xf>
    <xf numFmtId="0" fontId="46" fillId="10" borderId="10" xfId="0" applyFont="1" applyFill="1" applyBorder="1" applyAlignment="1" applyProtection="1">
      <alignment horizontal="center" vertical="center" shrinkToFit="1"/>
      <protection/>
    </xf>
    <xf numFmtId="0" fontId="46" fillId="10" borderId="12" xfId="0" applyFont="1" applyFill="1" applyBorder="1" applyAlignment="1" applyProtection="1">
      <alignment horizontal="center" vertical="center" shrinkToFit="1"/>
      <protection/>
    </xf>
    <xf numFmtId="0" fontId="46" fillId="33" borderId="15" xfId="0" applyFont="1" applyFill="1" applyBorder="1" applyAlignment="1" applyProtection="1">
      <alignment vertical="center" shrinkToFit="1"/>
      <protection/>
    </xf>
    <xf numFmtId="43" fontId="0" fillId="33" borderId="33" xfId="42" applyFont="1" applyFill="1" applyBorder="1" applyAlignment="1" applyProtection="1">
      <alignment vertical="center" shrinkToFit="1"/>
      <protection/>
    </xf>
    <xf numFmtId="43" fontId="0" fillId="33" borderId="17" xfId="42" applyFont="1" applyFill="1" applyBorder="1" applyAlignment="1" applyProtection="1">
      <alignment vertical="center" shrinkToFit="1"/>
      <protection/>
    </xf>
    <xf numFmtId="43" fontId="0" fillId="33" borderId="27" xfId="42" applyFont="1" applyFill="1" applyBorder="1" applyAlignment="1" applyProtection="1">
      <alignment vertical="center" shrinkToFit="1"/>
      <protection/>
    </xf>
    <xf numFmtId="43" fontId="46" fillId="33" borderId="15" xfId="42" applyFont="1" applyFill="1" applyBorder="1" applyAlignment="1" applyProtection="1">
      <alignment vertical="center" shrinkToFit="1"/>
      <protection/>
    </xf>
    <xf numFmtId="43" fontId="29" fillId="33" borderId="15" xfId="42" applyFont="1" applyFill="1" applyBorder="1" applyAlignment="1" applyProtection="1">
      <alignment horizontal="left" vertical="center" shrinkToFit="1"/>
      <protection/>
    </xf>
    <xf numFmtId="0" fontId="46" fillId="33" borderId="13" xfId="0" applyFont="1" applyFill="1" applyBorder="1" applyAlignment="1" applyProtection="1">
      <alignment vertical="center" shrinkToFit="1"/>
      <protection/>
    </xf>
    <xf numFmtId="43" fontId="0" fillId="33" borderId="35" xfId="42" applyFont="1" applyFill="1" applyBorder="1" applyAlignment="1" applyProtection="1">
      <alignment vertical="center" shrinkToFit="1"/>
      <protection/>
    </xf>
    <xf numFmtId="43" fontId="46" fillId="33" borderId="13" xfId="42" applyFont="1" applyFill="1" applyBorder="1" applyAlignment="1" applyProtection="1">
      <alignment vertical="center" shrinkToFit="1"/>
      <protection/>
    </xf>
    <xf numFmtId="43" fontId="29" fillId="33" borderId="13" xfId="42" applyFont="1" applyFill="1" applyBorder="1" applyAlignment="1" applyProtection="1">
      <alignment horizontal="left" vertical="center" shrinkToFit="1"/>
      <protection/>
    </xf>
    <xf numFmtId="0" fontId="46" fillId="33" borderId="14" xfId="0" applyFont="1" applyFill="1" applyBorder="1" applyAlignment="1" applyProtection="1">
      <alignment vertical="center" shrinkToFit="1"/>
      <protection/>
    </xf>
    <xf numFmtId="43" fontId="0" fillId="33" borderId="34" xfId="42" applyFont="1" applyFill="1" applyBorder="1" applyAlignment="1" applyProtection="1">
      <alignment vertical="center" shrinkToFit="1"/>
      <protection/>
    </xf>
    <xf numFmtId="43" fontId="0" fillId="33" borderId="26" xfId="42" applyFont="1" applyFill="1" applyBorder="1" applyAlignment="1" applyProtection="1">
      <alignment vertical="center" shrinkToFit="1"/>
      <protection/>
    </xf>
    <xf numFmtId="43" fontId="46" fillId="33" borderId="14" xfId="42" applyFont="1" applyFill="1" applyBorder="1" applyAlignment="1" applyProtection="1">
      <alignment vertical="center" shrinkToFit="1"/>
      <protection/>
    </xf>
    <xf numFmtId="43" fontId="24" fillId="33" borderId="13" xfId="42" applyFont="1" applyFill="1" applyBorder="1" applyAlignment="1" applyProtection="1">
      <alignment vertical="center" shrinkToFit="1"/>
      <protection/>
    </xf>
    <xf numFmtId="43" fontId="24" fillId="33" borderId="14" xfId="42" applyFont="1" applyFill="1" applyBorder="1" applyAlignment="1" applyProtection="1">
      <alignment vertical="center" shrinkToFit="1"/>
      <protection/>
    </xf>
    <xf numFmtId="0" fontId="0" fillId="33" borderId="15" xfId="0" applyFill="1" applyBorder="1" applyAlignment="1" applyProtection="1">
      <alignment vertical="center" shrinkToFit="1"/>
      <protection/>
    </xf>
    <xf numFmtId="43" fontId="0" fillId="33" borderId="15" xfId="42" applyFont="1" applyFill="1" applyBorder="1" applyAlignment="1" applyProtection="1">
      <alignment vertical="center" shrinkToFit="1"/>
      <protection/>
    </xf>
    <xf numFmtId="171" fontId="0" fillId="33" borderId="27" xfId="0" applyNumberFormat="1" applyFill="1" applyBorder="1" applyAlignment="1" applyProtection="1">
      <alignment vertical="center" shrinkToFit="1"/>
      <protection/>
    </xf>
    <xf numFmtId="43" fontId="0" fillId="33" borderId="14" xfId="42" applyFont="1" applyFill="1" applyBorder="1" applyAlignment="1" applyProtection="1">
      <alignment vertical="center" shrinkToFit="1"/>
      <protection/>
    </xf>
    <xf numFmtId="43" fontId="46" fillId="2" borderId="16" xfId="42" applyFont="1" applyFill="1" applyBorder="1" applyAlignment="1" applyProtection="1">
      <alignment vertical="center" shrinkToFit="1"/>
      <protection/>
    </xf>
    <xf numFmtId="43" fontId="46" fillId="2" borderId="11" xfId="42" applyFont="1" applyFill="1" applyBorder="1" applyAlignment="1" applyProtection="1">
      <alignment vertical="center" shrinkToFit="1"/>
      <protection/>
    </xf>
    <xf numFmtId="0" fontId="0" fillId="34" borderId="32" xfId="0" applyFill="1" applyBorder="1" applyAlignment="1" applyProtection="1">
      <alignment horizontal="left" vertical="center" shrinkToFit="1"/>
      <protection/>
    </xf>
    <xf numFmtId="0" fontId="0" fillId="34" borderId="13" xfId="0" applyFill="1" applyBorder="1" applyAlignment="1" applyProtection="1">
      <alignment horizontal="left" vertical="center" shrinkToFit="1"/>
      <protection/>
    </xf>
    <xf numFmtId="0" fontId="0" fillId="34" borderId="24" xfId="0" applyFill="1" applyBorder="1" applyAlignment="1" applyProtection="1">
      <alignment horizontal="left" vertical="center" shrinkToFit="1"/>
      <protection/>
    </xf>
    <xf numFmtId="164" fontId="46" fillId="5" borderId="11" xfId="57" applyNumberFormat="1" applyFont="1" applyFill="1" applyBorder="1" applyAlignment="1" applyProtection="1">
      <alignment vertical="center" shrinkToFit="1"/>
      <protection/>
    </xf>
    <xf numFmtId="43" fontId="50" fillId="33" borderId="35" xfId="42" applyFont="1" applyFill="1" applyBorder="1" applyAlignment="1" applyProtection="1">
      <alignment horizontal="center" vertical="center" shrinkToFit="1"/>
      <protection/>
    </xf>
    <xf numFmtId="43" fontId="50" fillId="33" borderId="22" xfId="42" applyFont="1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wrapText="1" shrinkToFit="1"/>
      <protection/>
    </xf>
    <xf numFmtId="0" fontId="0" fillId="0" borderId="27" xfId="0" applyFill="1" applyBorder="1" applyAlignment="1" applyProtection="1">
      <alignment horizontal="center" vertical="center" wrapText="1" shrinkToFit="1"/>
      <protection/>
    </xf>
    <xf numFmtId="0" fontId="0" fillId="0" borderId="35" xfId="0" applyFill="1" applyBorder="1" applyAlignment="1" applyProtection="1">
      <alignment horizontal="center" vertical="center" wrapText="1" shrinkToFit="1"/>
      <protection/>
    </xf>
    <xf numFmtId="0" fontId="0" fillId="0" borderId="22" xfId="0" applyFill="1" applyBorder="1" applyAlignment="1" applyProtection="1">
      <alignment horizontal="center" vertical="center" wrapText="1" shrinkToFit="1"/>
      <protection/>
    </xf>
    <xf numFmtId="0" fontId="0" fillId="0" borderId="34" xfId="0" applyFill="1" applyBorder="1" applyAlignment="1" applyProtection="1">
      <alignment horizontal="center" vertical="center" wrapText="1" shrinkToFit="1"/>
      <protection/>
    </xf>
    <xf numFmtId="0" fontId="0" fillId="0" borderId="26" xfId="0" applyFill="1" applyBorder="1" applyAlignment="1" applyProtection="1">
      <alignment horizontal="center" vertical="center" wrapText="1" shrinkToFit="1"/>
      <protection/>
    </xf>
    <xf numFmtId="0" fontId="46" fillId="15" borderId="15" xfId="0" applyFont="1" applyFill="1" applyBorder="1" applyAlignment="1">
      <alignment horizontal="center" vertical="center" wrapText="1" shrinkToFit="1"/>
    </xf>
    <xf numFmtId="0" fontId="46" fillId="15" borderId="14" xfId="0" applyFont="1" applyFill="1" applyBorder="1" applyAlignment="1">
      <alignment horizontal="center" vertical="center" wrapText="1" shrinkToFit="1"/>
    </xf>
    <xf numFmtId="0" fontId="46" fillId="10" borderId="15" xfId="0" applyFont="1" applyFill="1" applyBorder="1" applyAlignment="1">
      <alignment horizontal="center" vertical="center" shrinkToFit="1"/>
    </xf>
    <xf numFmtId="0" fontId="46" fillId="10" borderId="14" xfId="0" applyFont="1" applyFill="1" applyBorder="1" applyAlignment="1">
      <alignment horizontal="center" vertical="center" shrinkToFit="1"/>
    </xf>
    <xf numFmtId="0" fontId="46" fillId="7" borderId="12" xfId="0" applyFont="1" applyFill="1" applyBorder="1" applyAlignment="1">
      <alignment horizontal="right" vertical="center" shrinkToFit="1"/>
    </xf>
    <xf numFmtId="0" fontId="46" fillId="7" borderId="10" xfId="0" applyFont="1" applyFill="1" applyBorder="1" applyAlignment="1">
      <alignment horizontal="right" vertical="center" shrinkToFit="1"/>
    </xf>
    <xf numFmtId="0" fontId="46" fillId="5" borderId="12" xfId="0" applyFont="1" applyFill="1" applyBorder="1" applyAlignment="1">
      <alignment horizontal="right" vertical="center" shrinkToFit="1"/>
    </xf>
    <xf numFmtId="0" fontId="46" fillId="5" borderId="10" xfId="0" applyFont="1" applyFill="1" applyBorder="1" applyAlignment="1">
      <alignment horizontal="right" vertical="center" shrinkToFit="1"/>
    </xf>
    <xf numFmtId="0" fontId="59" fillId="33" borderId="0" xfId="0" applyFont="1" applyFill="1" applyAlignment="1" applyProtection="1">
      <alignment vertical="center" shrinkToFit="1"/>
      <protection locked="0"/>
    </xf>
    <xf numFmtId="0" fontId="60" fillId="33" borderId="33" xfId="0" applyFont="1" applyFill="1" applyBorder="1" applyAlignment="1" applyProtection="1">
      <alignment horizontal="center" vertical="center"/>
      <protection/>
    </xf>
    <xf numFmtId="0" fontId="60" fillId="33" borderId="27" xfId="0" applyFont="1" applyFill="1" applyBorder="1" applyAlignment="1" applyProtection="1">
      <alignment horizontal="center" vertical="center"/>
      <protection/>
    </xf>
    <xf numFmtId="0" fontId="60" fillId="33" borderId="17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vertical="center" shrinkToFit="1"/>
      <protection/>
    </xf>
    <xf numFmtId="0" fontId="46" fillId="10" borderId="15" xfId="0" applyFont="1" applyFill="1" applyBorder="1" applyAlignment="1" applyProtection="1">
      <alignment horizontal="center" vertical="center" shrinkToFit="1"/>
      <protection/>
    </xf>
    <xf numFmtId="0" fontId="46" fillId="10" borderId="14" xfId="0" applyFont="1" applyFill="1" applyBorder="1" applyAlignment="1" applyProtection="1">
      <alignment horizontal="center" vertical="center" shrinkToFit="1"/>
      <protection/>
    </xf>
    <xf numFmtId="0" fontId="46" fillId="15" borderId="15" xfId="0" applyFont="1" applyFill="1" applyBorder="1" applyAlignment="1" applyProtection="1">
      <alignment horizontal="center" vertical="center" wrapText="1" shrinkToFit="1"/>
      <protection/>
    </xf>
    <xf numFmtId="0" fontId="46" fillId="15" borderId="14" xfId="0" applyFont="1" applyFill="1" applyBorder="1" applyAlignment="1" applyProtection="1">
      <alignment horizontal="center" vertical="center" wrapText="1" shrinkToFit="1"/>
      <protection/>
    </xf>
    <xf numFmtId="0" fontId="46" fillId="7" borderId="12" xfId="0" applyFont="1" applyFill="1" applyBorder="1" applyAlignment="1" applyProtection="1">
      <alignment horizontal="right" vertical="center" shrinkToFit="1"/>
      <protection/>
    </xf>
    <xf numFmtId="0" fontId="46" fillId="7" borderId="10" xfId="0" applyFont="1" applyFill="1" applyBorder="1" applyAlignment="1" applyProtection="1">
      <alignment horizontal="right" vertical="center" shrinkToFit="1"/>
      <protection/>
    </xf>
    <xf numFmtId="0" fontId="46" fillId="5" borderId="12" xfId="0" applyFont="1" applyFill="1" applyBorder="1" applyAlignment="1" applyProtection="1">
      <alignment horizontal="right" vertical="center" shrinkToFit="1"/>
      <protection/>
    </xf>
    <xf numFmtId="0" fontId="46" fillId="5" borderId="10" xfId="0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0497B"/>
      <rgbColor rgb="00D8D8D8"/>
      <rgbColor rgb="00538ED5"/>
      <rgbColor rgb="00F2DDDC"/>
      <rgbColor rgb="00948B54"/>
      <rgbColor rgb="00BFBFBF"/>
      <rgbColor rgb="0095B3D7"/>
      <rgbColor rgb="00F2F2F2"/>
      <rgbColor rgb="00C5D9F1"/>
      <rgbColor rgb="00C0504D"/>
      <rgbColor rgb="00DDD9C3"/>
      <rgbColor rgb="00D7E4BC"/>
      <rgbColor rgb="00DBE5F1"/>
      <rgbColor rgb="00B2A1C7"/>
      <rgbColor rgb="00E5E0EC"/>
      <rgbColor rgb="007F7F7F"/>
      <rgbColor rgb="000D0D0D"/>
      <rgbColor rgb="001D1B11"/>
      <rgbColor rgb="000F253F"/>
      <rgbColor rgb="00254061"/>
      <rgbColor rgb="00632523"/>
      <rgbColor rgb="004F6228"/>
      <rgbColor rgb="003F3151"/>
      <rgbColor rgb="00C00000"/>
      <rgbColor rgb="00FF0000"/>
      <rgbColor rgb="00FFC000"/>
      <rgbColor rgb="00FFFF00"/>
      <rgbColor rgb="0092D050"/>
      <rgbColor rgb="0000B050"/>
      <rgbColor rgb="0000B0F0"/>
      <rgbColor rgb="000070C0"/>
      <rgbColor rgb="00D99795"/>
      <rgbColor rgb="00376091"/>
      <rgbColor rgb="0017375D"/>
      <rgbColor rgb="004A452A"/>
      <rgbColor rgb="00953735"/>
      <rgbColor rgb="00A5A5A5"/>
      <rgbColor rgb="0075923C"/>
      <rgbColor rgb="00272727"/>
      <rgbColor rgb="00E6B9B8"/>
      <rgbColor rgb="00B8CCE4"/>
      <rgbColor rgb="00C5BE97"/>
      <rgbColor rgb="00404040"/>
      <rgbColor rgb="005A5A5A"/>
      <rgbColor rgb="00808080"/>
      <rgbColor rgb="00EAF1DD"/>
      <rgbColor rgb="00CCC0DA"/>
      <rgbColor rgb="004F81BD"/>
      <rgbColor rgb="008DB4E3"/>
      <rgbColor rgb="001F497D"/>
      <rgbColor rgb="00EEECE1"/>
      <rgbColor rgb="00000000"/>
      <rgbColor rgb="00C2D69A"/>
      <rgbColor rgb="009BBB59"/>
      <rgbColor rgb="008064A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workbookViewId="0" topLeftCell="A1">
      <selection activeCell="B5" sqref="B5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421875" style="3" customWidth="1"/>
    <col min="11" max="11" width="9.7109375" style="2" customWidth="1"/>
    <col min="12" max="16384" width="8.8515625" style="2" customWidth="1"/>
  </cols>
  <sheetData>
    <row r="1" spans="1:10" s="4" customFormat="1" ht="18">
      <c r="A1" s="272" t="s">
        <v>66</v>
      </c>
      <c r="B1" s="272"/>
      <c r="C1" s="272"/>
      <c r="D1" s="273" t="s">
        <v>56</v>
      </c>
      <c r="E1" s="275"/>
      <c r="F1" s="275"/>
      <c r="G1" s="275"/>
      <c r="H1" s="274"/>
      <c r="I1" s="273" t="s">
        <v>62</v>
      </c>
      <c r="J1" s="274"/>
    </row>
    <row r="2" spans="1:10" s="1" customFormat="1" ht="13.5">
      <c r="A2" s="1" t="s">
        <v>14</v>
      </c>
      <c r="B2" s="194">
        <v>42590</v>
      </c>
      <c r="D2" s="198">
        <v>0.05</v>
      </c>
      <c r="E2" s="199">
        <v>0.04</v>
      </c>
      <c r="F2" s="199">
        <v>0.2</v>
      </c>
      <c r="G2" s="199">
        <v>0.04</v>
      </c>
      <c r="H2" s="200">
        <v>0.24</v>
      </c>
      <c r="I2" s="198">
        <v>0.3</v>
      </c>
      <c r="J2" s="200">
        <v>0.2</v>
      </c>
    </row>
    <row r="3" spans="4:10" s="1" customFormat="1" ht="13.5">
      <c r="D3" s="195" t="s">
        <v>57</v>
      </c>
      <c r="E3" s="196" t="s">
        <v>58</v>
      </c>
      <c r="F3" s="196" t="s">
        <v>59</v>
      </c>
      <c r="G3" s="196" t="s">
        <v>60</v>
      </c>
      <c r="H3" s="197" t="s">
        <v>64</v>
      </c>
      <c r="I3" s="195" t="s">
        <v>61</v>
      </c>
      <c r="J3" s="197" t="s">
        <v>58</v>
      </c>
    </row>
    <row r="4" ht="14.25" customHeight="1">
      <c r="I4" s="47">
        <f>+IF(I5=1,"","&lt;--uh oh . . . Needs to be 100%")</f>
      </c>
    </row>
    <row r="5" spans="1:12" s="7" customFormat="1" ht="15">
      <c r="A5" s="5" t="s">
        <v>11</v>
      </c>
      <c r="B5" s="39">
        <v>0.1</v>
      </c>
      <c r="C5" s="39">
        <v>0.11</v>
      </c>
      <c r="D5" s="39">
        <v>0.11</v>
      </c>
      <c r="E5" s="39">
        <v>0.13</v>
      </c>
      <c r="F5" s="39">
        <v>0.25</v>
      </c>
      <c r="G5" s="39">
        <v>0.23</v>
      </c>
      <c r="H5" s="39">
        <v>0.07</v>
      </c>
      <c r="I5" s="6">
        <f>SUM(B5:H5)</f>
        <v>1</v>
      </c>
      <c r="J5" s="188" t="s">
        <v>63</v>
      </c>
      <c r="K5" s="46"/>
      <c r="L5" s="46"/>
    </row>
    <row r="6" spans="1:10" s="10" customFormat="1" ht="14.25" customHeight="1">
      <c r="A6" s="266" t="s">
        <v>10</v>
      </c>
      <c r="B6" s="8">
        <f>+B2</f>
        <v>42590</v>
      </c>
      <c r="C6" s="9">
        <f aca="true" t="shared" si="0" ref="C6:H6">+B6+1</f>
        <v>42591</v>
      </c>
      <c r="D6" s="9">
        <f t="shared" si="0"/>
        <v>42592</v>
      </c>
      <c r="E6" s="9">
        <f t="shared" si="0"/>
        <v>42593</v>
      </c>
      <c r="F6" s="9">
        <f t="shared" si="0"/>
        <v>42594</v>
      </c>
      <c r="G6" s="9">
        <f t="shared" si="0"/>
        <v>42595</v>
      </c>
      <c r="H6" s="9">
        <f t="shared" si="0"/>
        <v>42596</v>
      </c>
      <c r="I6" s="266" t="s">
        <v>55</v>
      </c>
      <c r="J6" s="264" t="s">
        <v>22</v>
      </c>
    </row>
    <row r="7" spans="1:10" s="10" customFormat="1" ht="13.5">
      <c r="A7" s="26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267"/>
      <c r="J7" s="265"/>
    </row>
    <row r="8" spans="1:10" s="10" customFormat="1" ht="13.5">
      <c r="A8" s="181" t="s">
        <v>53</v>
      </c>
      <c r="B8" s="202"/>
      <c r="C8" s="41"/>
      <c r="D8" s="41"/>
      <c r="E8" s="41"/>
      <c r="F8" s="41"/>
      <c r="G8" s="41"/>
      <c r="H8" s="203"/>
      <c r="I8" s="182">
        <f>SUM(B8:H8)</f>
        <v>0</v>
      </c>
      <c r="J8" s="183">
        <v>37500</v>
      </c>
    </row>
    <row r="9" spans="1:10" s="10" customFormat="1" ht="13.5">
      <c r="A9" s="184" t="s">
        <v>54</v>
      </c>
      <c r="B9" s="204"/>
      <c r="C9" s="179"/>
      <c r="D9" s="179"/>
      <c r="E9" s="179"/>
      <c r="F9" s="179"/>
      <c r="G9" s="179"/>
      <c r="H9" s="205"/>
      <c r="I9" s="185">
        <f>SUM(B9:H9)</f>
        <v>0</v>
      </c>
      <c r="J9" s="44">
        <v>20000</v>
      </c>
    </row>
    <row r="10" spans="1:10" s="10" customFormat="1" ht="13.5">
      <c r="A10" s="186" t="s">
        <v>27</v>
      </c>
      <c r="B10" s="206"/>
      <c r="C10" s="42"/>
      <c r="D10" s="42"/>
      <c r="E10" s="42"/>
      <c r="F10" s="42"/>
      <c r="G10" s="42"/>
      <c r="H10" s="207"/>
      <c r="I10" s="187">
        <f>SUM(B10:H10)</f>
        <v>0</v>
      </c>
      <c r="J10" s="44">
        <v>0</v>
      </c>
    </row>
    <row r="11" spans="1:10" s="10" customFormat="1" ht="19.5" customHeight="1">
      <c r="A11" s="16" t="s">
        <v>13</v>
      </c>
      <c r="B11" s="109">
        <f aca="true" t="shared" si="1" ref="B11:J11">+B9+B8+B10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10">
        <f t="shared" si="1"/>
        <v>0</v>
      </c>
      <c r="J11" s="38">
        <f t="shared" si="1"/>
        <v>57500</v>
      </c>
    </row>
    <row r="12" spans="1:10" ht="15" thickBot="1">
      <c r="A12" s="14" t="s">
        <v>0</v>
      </c>
      <c r="B12" s="103">
        <f aca="true" t="shared" si="2" ref="B12:H12">+$J$11*B5</f>
        <v>5750</v>
      </c>
      <c r="C12" s="103">
        <f t="shared" si="2"/>
        <v>6325</v>
      </c>
      <c r="D12" s="103">
        <f t="shared" si="2"/>
        <v>6325</v>
      </c>
      <c r="E12" s="103">
        <f t="shared" si="2"/>
        <v>7475</v>
      </c>
      <c r="F12" s="103">
        <f t="shared" si="2"/>
        <v>14375</v>
      </c>
      <c r="G12" s="103">
        <f t="shared" si="2"/>
        <v>13225</v>
      </c>
      <c r="H12" s="103">
        <f t="shared" si="2"/>
        <v>4025.0000000000005</v>
      </c>
      <c r="I12" s="111">
        <f>+SUMIF(B11:H11,"&gt;0",B12:H12)</f>
        <v>0</v>
      </c>
      <c r="J12" s="37"/>
    </row>
    <row r="13" spans="1:10" s="18" customFormat="1" ht="15" thickBot="1">
      <c r="A13" s="17" t="s">
        <v>12</v>
      </c>
      <c r="B13" s="104">
        <f aca="true" t="shared" si="3" ref="B13:I13">+B11-B12</f>
        <v>-5750</v>
      </c>
      <c r="C13" s="104">
        <f t="shared" si="3"/>
        <v>-6325</v>
      </c>
      <c r="D13" s="104">
        <f t="shared" si="3"/>
        <v>-6325</v>
      </c>
      <c r="E13" s="104">
        <f t="shared" si="3"/>
        <v>-7475</v>
      </c>
      <c r="F13" s="104">
        <f t="shared" si="3"/>
        <v>-14375</v>
      </c>
      <c r="G13" s="104">
        <f t="shared" si="3"/>
        <v>-13225</v>
      </c>
      <c r="H13" s="104">
        <f t="shared" si="3"/>
        <v>-4025.0000000000005</v>
      </c>
      <c r="I13" s="112">
        <f t="shared" si="3"/>
        <v>0</v>
      </c>
      <c r="J13" s="45" t="s">
        <v>26</v>
      </c>
    </row>
    <row r="14" ht="19.5" customHeight="1">
      <c r="A14" s="43" t="s">
        <v>46</v>
      </c>
    </row>
    <row r="15" spans="1:11" ht="13.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55</v>
      </c>
      <c r="J15" s="208" t="s">
        <v>17</v>
      </c>
      <c r="K15" s="20" t="s">
        <v>18</v>
      </c>
    </row>
    <row r="16" spans="1:11" ht="13.5">
      <c r="A16" s="14" t="s">
        <v>41</v>
      </c>
      <c r="B16" s="62">
        <f>+$I16/7</f>
        <v>0</v>
      </c>
      <c r="C16" s="62">
        <f aca="true" t="shared" si="4" ref="C16:H18">+$I16/7</f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189"/>
      <c r="J16" s="209">
        <f>+I16</f>
        <v>0</v>
      </c>
      <c r="K16" s="113"/>
    </row>
    <row r="17" spans="1:11" ht="13.5">
      <c r="A17" s="14" t="s">
        <v>35</v>
      </c>
      <c r="B17" s="62">
        <f>+$I17/7</f>
        <v>0</v>
      </c>
      <c r="C17" s="62">
        <f t="shared" si="4"/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189"/>
      <c r="J17" s="111">
        <f>+I17</f>
        <v>0</v>
      </c>
      <c r="K17" s="113"/>
    </row>
    <row r="18" spans="1:11" ht="13.5">
      <c r="A18" s="22" t="s">
        <v>36</v>
      </c>
      <c r="B18" s="101">
        <f>+$I18/7</f>
        <v>0</v>
      </c>
      <c r="C18" s="101">
        <f t="shared" si="4"/>
        <v>0</v>
      </c>
      <c r="D18" s="101">
        <f t="shared" si="4"/>
        <v>0</v>
      </c>
      <c r="E18" s="101">
        <f t="shared" si="4"/>
        <v>0</v>
      </c>
      <c r="F18" s="101">
        <f t="shared" si="4"/>
        <v>0</v>
      </c>
      <c r="G18" s="101">
        <f t="shared" si="4"/>
        <v>0</v>
      </c>
      <c r="H18" s="101">
        <f t="shared" si="4"/>
        <v>0</v>
      </c>
      <c r="I18" s="190"/>
      <c r="J18" s="210">
        <f>+I18</f>
        <v>0</v>
      </c>
      <c r="K18" s="114"/>
    </row>
    <row r="19" spans="1:11" ht="13.5">
      <c r="A19" s="23" t="s">
        <v>31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211">
        <f>+J11*J24</f>
        <v>2875</v>
      </c>
      <c r="K19" s="115">
        <f>+J19-I19</f>
        <v>2875</v>
      </c>
    </row>
    <row r="20" spans="1:11" ht="13.5">
      <c r="A20" s="14" t="s">
        <v>32</v>
      </c>
      <c r="B20" s="40"/>
      <c r="C20" s="40"/>
      <c r="D20" s="40"/>
      <c r="E20" s="40"/>
      <c r="F20" s="40"/>
      <c r="G20" s="40"/>
      <c r="H20" s="40"/>
      <c r="I20" s="37">
        <f>SUM(B20:H20)</f>
        <v>0</v>
      </c>
      <c r="J20" s="212">
        <f>+J9*J25-I17</f>
        <v>800</v>
      </c>
      <c r="K20" s="113">
        <f>+J20-I20</f>
        <v>800</v>
      </c>
    </row>
    <row r="21" spans="1:11" ht="13.5">
      <c r="A21" s="14" t="s">
        <v>33</v>
      </c>
      <c r="B21" s="40"/>
      <c r="C21" s="40"/>
      <c r="D21" s="40"/>
      <c r="E21" s="40"/>
      <c r="F21" s="40"/>
      <c r="G21" s="40"/>
      <c r="H21" s="40"/>
      <c r="I21" s="15">
        <f>SUM(B21:H21)</f>
        <v>0</v>
      </c>
      <c r="J21" s="212">
        <f>+J8*J26-I18</f>
        <v>7500</v>
      </c>
      <c r="K21" s="113">
        <f>+J21-I21</f>
        <v>7500</v>
      </c>
    </row>
    <row r="22" spans="1:11" ht="15" thickBot="1">
      <c r="A22" s="22" t="s">
        <v>34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213">
        <f>+J11*J27-I16</f>
        <v>2300</v>
      </c>
      <c r="K22" s="114">
        <f>+J22-I22</f>
        <v>2300</v>
      </c>
    </row>
    <row r="23" spans="1:11" s="10" customFormat="1" ht="19.5" customHeight="1">
      <c r="A23" s="32" t="s">
        <v>1</v>
      </c>
      <c r="B23" s="33">
        <f aca="true" t="shared" si="5" ref="B23:J23">SUM(B16:B22)</f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4">
        <f t="shared" si="5"/>
        <v>0</v>
      </c>
      <c r="J23" s="116">
        <f t="shared" si="5"/>
        <v>13475</v>
      </c>
      <c r="K23" s="117">
        <f>SUM(K19:K22)</f>
        <v>13475</v>
      </c>
    </row>
    <row r="24" spans="1:11" ht="13.5">
      <c r="A24" s="14" t="s">
        <v>42</v>
      </c>
      <c r="B24" s="105">
        <f>IF(ISERROR(B19/B11),"",B19/B11)</f>
      </c>
      <c r="C24" s="105">
        <f aca="true" t="shared" si="6" ref="C24:I24">IF(ISERROR(C19/C11),"",C19/C11)</f>
      </c>
      <c r="D24" s="105">
        <f t="shared" si="6"/>
      </c>
      <c r="E24" s="105">
        <f t="shared" si="6"/>
      </c>
      <c r="F24" s="105">
        <f t="shared" si="6"/>
      </c>
      <c r="G24" s="105">
        <f t="shared" si="6"/>
      </c>
      <c r="H24" s="105">
        <f t="shared" si="6"/>
      </c>
      <c r="I24" s="106">
        <f t="shared" si="6"/>
      </c>
      <c r="J24" s="87">
        <f>+D2</f>
        <v>0.05</v>
      </c>
      <c r="K24" s="72"/>
    </row>
    <row r="25" spans="1:11" ht="13.5">
      <c r="A25" s="14" t="s">
        <v>43</v>
      </c>
      <c r="B25" s="105">
        <f aca="true" t="shared" si="7" ref="B25:I25">IF(ISERROR((B20+B17)/B9),"",((B20+B17)/B9))</f>
      </c>
      <c r="C25" s="105">
        <f t="shared" si="7"/>
      </c>
      <c r="D25" s="105">
        <f t="shared" si="7"/>
      </c>
      <c r="E25" s="105">
        <f t="shared" si="7"/>
      </c>
      <c r="F25" s="105">
        <f t="shared" si="7"/>
      </c>
      <c r="G25" s="105">
        <f t="shared" si="7"/>
      </c>
      <c r="H25" s="105">
        <f t="shared" si="7"/>
      </c>
      <c r="I25" s="106">
        <f t="shared" si="7"/>
      </c>
      <c r="J25" s="87">
        <f>+E2</f>
        <v>0.04</v>
      </c>
      <c r="K25" s="72"/>
    </row>
    <row r="26" spans="1:11" ht="13.5">
      <c r="A26" s="14" t="s">
        <v>44</v>
      </c>
      <c r="B26" s="105">
        <f aca="true" t="shared" si="8" ref="B26:I26">IF(ISERROR((B21+B18)/B8),"",((B21+B18)/B8))</f>
      </c>
      <c r="C26" s="105">
        <f t="shared" si="8"/>
      </c>
      <c r="D26" s="105">
        <f t="shared" si="8"/>
      </c>
      <c r="E26" s="105">
        <f t="shared" si="8"/>
      </c>
      <c r="F26" s="105">
        <f t="shared" si="8"/>
      </c>
      <c r="G26" s="105">
        <f t="shared" si="8"/>
      </c>
      <c r="H26" s="105">
        <f t="shared" si="8"/>
      </c>
      <c r="I26" s="106">
        <f t="shared" si="8"/>
      </c>
      <c r="J26" s="87">
        <f>+F2</f>
        <v>0.2</v>
      </c>
      <c r="K26" s="73" t="s">
        <v>26</v>
      </c>
    </row>
    <row r="27" spans="1:11" ht="13.5">
      <c r="A27" s="14" t="s">
        <v>45</v>
      </c>
      <c r="B27" s="105">
        <f>IF(ISERROR((B16+B22)/B11),"",((B16+B22)/B11))</f>
      </c>
      <c r="C27" s="105">
        <f aca="true" t="shared" si="9" ref="C27:I27">IF(ISERROR((C16+C22)/C11),"",((C16+C22)/C11))</f>
      </c>
      <c r="D27" s="105">
        <f t="shared" si="9"/>
      </c>
      <c r="E27" s="105">
        <f t="shared" si="9"/>
      </c>
      <c r="F27" s="105">
        <f t="shared" si="9"/>
      </c>
      <c r="G27" s="105">
        <f t="shared" si="9"/>
      </c>
      <c r="H27" s="105">
        <f t="shared" si="9"/>
      </c>
      <c r="I27" s="106">
        <f t="shared" si="9"/>
      </c>
      <c r="J27" s="87">
        <f>+G2</f>
        <v>0.04</v>
      </c>
      <c r="K27" s="73"/>
    </row>
    <row r="28" spans="1:11" ht="19.5" customHeight="1" thickBot="1">
      <c r="A28" s="88" t="s">
        <v>16</v>
      </c>
      <c r="B28" s="107">
        <f>IF(ISERROR(B23/B11),"",(B23/B11))</f>
      </c>
      <c r="C28" s="107">
        <f aca="true" t="shared" si="10" ref="C28:I28">IF(ISERROR(C23/C11),"",(C23/C11))</f>
      </c>
      <c r="D28" s="107">
        <f t="shared" si="10"/>
      </c>
      <c r="E28" s="107">
        <f t="shared" si="10"/>
      </c>
      <c r="F28" s="107">
        <f t="shared" si="10"/>
      </c>
      <c r="G28" s="107">
        <f t="shared" si="10"/>
      </c>
      <c r="H28" s="107">
        <f t="shared" si="10"/>
      </c>
      <c r="I28" s="108">
        <f t="shared" si="10"/>
      </c>
      <c r="J28" s="191">
        <f>+H2</f>
        <v>0.24</v>
      </c>
      <c r="K28" s="74">
        <f>IF(ISERROR(J28-I28),"",(J28-I28))</f>
      </c>
    </row>
    <row r="29" spans="1:11" s="96" customFormat="1" ht="19.5" customHeight="1">
      <c r="A29" s="95"/>
      <c r="B29" s="94"/>
      <c r="C29" s="94"/>
      <c r="D29" s="94"/>
      <c r="E29" s="94"/>
      <c r="F29" s="94"/>
      <c r="G29" s="94"/>
      <c r="H29" s="94"/>
      <c r="I29" s="94"/>
      <c r="J29" s="140"/>
      <c r="K29" s="165"/>
    </row>
    <row r="30" spans="1:15" ht="13.5" hidden="1">
      <c r="A30" s="97" t="s">
        <v>37</v>
      </c>
      <c r="B30" s="98" t="str">
        <f>B38</f>
        <v>Mon</v>
      </c>
      <c r="C30" s="98" t="str">
        <f aca="true" t="shared" si="11" ref="C30:H30">C38</f>
        <v>Tue</v>
      </c>
      <c r="D30" s="98" t="str">
        <f t="shared" si="11"/>
        <v>Wed</v>
      </c>
      <c r="E30" s="98" t="str">
        <f t="shared" si="11"/>
        <v>Thu</v>
      </c>
      <c r="F30" s="98" t="str">
        <f t="shared" si="11"/>
        <v>Fri</v>
      </c>
      <c r="G30" s="98" t="str">
        <f t="shared" si="11"/>
        <v>Sat</v>
      </c>
      <c r="H30" s="98" t="str">
        <f t="shared" si="11"/>
        <v>Sun</v>
      </c>
      <c r="I30" s="99" t="s">
        <v>9</v>
      </c>
      <c r="J30" s="258" t="s">
        <v>47</v>
      </c>
      <c r="K30" s="259"/>
      <c r="L30" s="100"/>
      <c r="M30" s="100"/>
      <c r="N30" s="100"/>
      <c r="O30" s="100"/>
    </row>
    <row r="31" spans="1:11" ht="14.25" customHeight="1" hidden="1">
      <c r="A31" s="134" t="s">
        <v>29</v>
      </c>
      <c r="B31" s="40"/>
      <c r="C31" s="40"/>
      <c r="D31" s="40"/>
      <c r="E31" s="40"/>
      <c r="F31" s="40"/>
      <c r="G31" s="40"/>
      <c r="H31" s="40"/>
      <c r="I31" s="37">
        <f>SUM(B31:H31)</f>
        <v>0</v>
      </c>
      <c r="J31" s="260"/>
      <c r="K31" s="261"/>
    </row>
    <row r="32" spans="1:11" ht="13.5" hidden="1">
      <c r="A32" s="93" t="s">
        <v>28</v>
      </c>
      <c r="B32" s="40"/>
      <c r="C32" s="40"/>
      <c r="D32" s="40"/>
      <c r="E32" s="40"/>
      <c r="F32" s="40"/>
      <c r="G32" s="40"/>
      <c r="H32" s="40"/>
      <c r="I32" s="37">
        <f>SUM(B32:H32)</f>
        <v>0</v>
      </c>
      <c r="J32" s="260"/>
      <c r="K32" s="261"/>
    </row>
    <row r="33" spans="1:11" ht="13.5" hidden="1">
      <c r="A33" s="92"/>
      <c r="B33" s="40"/>
      <c r="C33" s="40"/>
      <c r="D33" s="40"/>
      <c r="E33" s="40"/>
      <c r="F33" s="40"/>
      <c r="G33" s="40"/>
      <c r="H33" s="40"/>
      <c r="I33" s="37">
        <f>SUM(B33:H33)</f>
        <v>0</v>
      </c>
      <c r="J33" s="260"/>
      <c r="K33" s="261"/>
    </row>
    <row r="34" spans="1:11" ht="13.5" hidden="1">
      <c r="A34" s="93"/>
      <c r="B34" s="40"/>
      <c r="C34" s="40"/>
      <c r="D34" s="40"/>
      <c r="E34" s="40"/>
      <c r="F34" s="40"/>
      <c r="G34" s="40"/>
      <c r="H34" s="40"/>
      <c r="I34" s="37">
        <f>SUM(B34:H34)</f>
        <v>0</v>
      </c>
      <c r="J34" s="260"/>
      <c r="K34" s="261"/>
    </row>
    <row r="35" spans="1:11" ht="13.5" hidden="1">
      <c r="A35" s="89" t="s">
        <v>38</v>
      </c>
      <c r="B35" s="120">
        <f>SUM(B31:B34)</f>
        <v>0</v>
      </c>
      <c r="C35" s="121">
        <f aca="true" t="shared" si="12" ref="C35:H35">SUM(C31:C34)</f>
        <v>0</v>
      </c>
      <c r="D35" s="121">
        <f t="shared" si="12"/>
        <v>0</v>
      </c>
      <c r="E35" s="121">
        <f t="shared" si="12"/>
        <v>0</v>
      </c>
      <c r="F35" s="121">
        <f t="shared" si="12"/>
        <v>0</v>
      </c>
      <c r="G35" s="121">
        <f t="shared" si="12"/>
        <v>0</v>
      </c>
      <c r="H35" s="122">
        <f t="shared" si="12"/>
        <v>0</v>
      </c>
      <c r="I35" s="123">
        <f>SUM(I31:I34)</f>
        <v>0</v>
      </c>
      <c r="J35" s="260"/>
      <c r="K35" s="261"/>
    </row>
    <row r="36" spans="1:11" ht="13.5" hidden="1">
      <c r="A36" s="90" t="s">
        <v>39</v>
      </c>
      <c r="B36" s="124">
        <f>IF(ISERROR(B35/#REF!),"",(B35/#REF!))</f>
      </c>
      <c r="C36" s="124">
        <f>IF(ISERROR(C35/#REF!),"",(C35/#REF!))</f>
      </c>
      <c r="D36" s="124">
        <f>IF(ISERROR(D35/#REF!),"",(D35/#REF!))</f>
      </c>
      <c r="E36" s="124">
        <f>IF(ISERROR(E35/#REF!),"",(E35/#REF!))</f>
      </c>
      <c r="F36" s="124">
        <f>IF(ISERROR(F35/#REF!),"",(F35/#REF!))</f>
      </c>
      <c r="G36" s="124">
        <f>IF(ISERROR(G35/#REF!),"",(G35/#REF!))</f>
      </c>
      <c r="H36" s="125">
        <f>IF(ISERROR(H35/#REF!),"",(H35/#REF!))</f>
      </c>
      <c r="I36" s="126">
        <f>IF(ISERROR(I35/#REF!),"",(I35/#REF!))</f>
      </c>
      <c r="J36" s="262"/>
      <c r="K36" s="263"/>
    </row>
    <row r="37" spans="1:11" ht="13.5" hidden="1">
      <c r="A37" s="43" t="s">
        <v>48</v>
      </c>
      <c r="J37" s="52"/>
      <c r="K37" s="49"/>
    </row>
    <row r="38" spans="1:11" ht="13.5">
      <c r="A38" s="133" t="s">
        <v>19</v>
      </c>
      <c r="B38" s="30" t="s">
        <v>2</v>
      </c>
      <c r="C38" s="29" t="s">
        <v>3</v>
      </c>
      <c r="D38" s="29" t="s">
        <v>4</v>
      </c>
      <c r="E38" s="29" t="s">
        <v>5</v>
      </c>
      <c r="F38" s="29" t="s">
        <v>6</v>
      </c>
      <c r="G38" s="29" t="s">
        <v>7</v>
      </c>
      <c r="H38" s="31" t="s">
        <v>8</v>
      </c>
      <c r="I38" s="29" t="s">
        <v>9</v>
      </c>
      <c r="J38" s="76" t="s">
        <v>17</v>
      </c>
      <c r="K38" s="75" t="s">
        <v>18</v>
      </c>
    </row>
    <row r="39" spans="1:11" ht="15" thickBot="1">
      <c r="A39" s="136" t="s">
        <v>52</v>
      </c>
      <c r="B39" s="40"/>
      <c r="C39" s="40"/>
      <c r="D39" s="40"/>
      <c r="E39" s="40"/>
      <c r="F39" s="40"/>
      <c r="G39" s="40"/>
      <c r="H39" s="40"/>
      <c r="I39" s="37">
        <f aca="true" t="shared" si="13" ref="I39:I56">SUM(B39:H39)</f>
        <v>0</v>
      </c>
      <c r="J39" s="78"/>
      <c r="K39" s="79"/>
    </row>
    <row r="40" spans="1:11" ht="13.5" hidden="1">
      <c r="A40" s="137"/>
      <c r="B40" s="40"/>
      <c r="C40" s="40"/>
      <c r="D40" s="40"/>
      <c r="E40" s="40"/>
      <c r="F40" s="40"/>
      <c r="G40" s="40"/>
      <c r="H40" s="40"/>
      <c r="I40" s="37">
        <f t="shared" si="13"/>
        <v>0</v>
      </c>
      <c r="J40" s="78"/>
      <c r="K40" s="79"/>
    </row>
    <row r="41" spans="1:11" ht="15" customHeight="1" hidden="1">
      <c r="A41" s="137"/>
      <c r="B41" s="40"/>
      <c r="C41" s="40"/>
      <c r="D41" s="40"/>
      <c r="E41" s="40"/>
      <c r="F41" s="40"/>
      <c r="G41" s="40"/>
      <c r="H41" s="40"/>
      <c r="I41" s="37">
        <f t="shared" si="13"/>
        <v>0</v>
      </c>
      <c r="J41" s="256"/>
      <c r="K41" s="257"/>
    </row>
    <row r="42" spans="1:11" ht="13.5" hidden="1">
      <c r="A42" s="137"/>
      <c r="B42" s="40"/>
      <c r="C42" s="40"/>
      <c r="D42" s="40"/>
      <c r="E42" s="40"/>
      <c r="F42" s="40"/>
      <c r="G42" s="40"/>
      <c r="H42" s="40"/>
      <c r="I42" s="15">
        <f t="shared" si="13"/>
        <v>0</v>
      </c>
      <c r="J42" s="256"/>
      <c r="K42" s="257"/>
    </row>
    <row r="43" spans="1:11" ht="13.5" hidden="1">
      <c r="A43" s="137" t="s">
        <v>30</v>
      </c>
      <c r="B43" s="40"/>
      <c r="C43" s="40"/>
      <c r="D43" s="40"/>
      <c r="E43" s="40"/>
      <c r="F43" s="40"/>
      <c r="G43" s="40"/>
      <c r="H43" s="40"/>
      <c r="I43" s="15">
        <f t="shared" si="13"/>
        <v>0</v>
      </c>
      <c r="J43" s="256"/>
      <c r="K43" s="257"/>
    </row>
    <row r="44" spans="1:11" ht="13.5" hidden="1">
      <c r="A44" s="137" t="s">
        <v>30</v>
      </c>
      <c r="B44" s="40"/>
      <c r="C44" s="40"/>
      <c r="D44" s="40"/>
      <c r="E44" s="40"/>
      <c r="F44" s="40"/>
      <c r="G44" s="40"/>
      <c r="H44" s="40"/>
      <c r="I44" s="15">
        <f t="shared" si="13"/>
        <v>0</v>
      </c>
      <c r="J44" s="256"/>
      <c r="K44" s="257"/>
    </row>
    <row r="45" spans="1:11" ht="13.5" hidden="1">
      <c r="A45" s="137" t="s">
        <v>30</v>
      </c>
      <c r="B45" s="40"/>
      <c r="C45" s="40"/>
      <c r="D45" s="40"/>
      <c r="E45" s="40"/>
      <c r="F45" s="40"/>
      <c r="G45" s="40"/>
      <c r="H45" s="40"/>
      <c r="I45" s="15">
        <f t="shared" si="13"/>
        <v>0</v>
      </c>
      <c r="J45" s="256"/>
      <c r="K45" s="257"/>
    </row>
    <row r="46" spans="1:11" ht="15" customHeight="1" hidden="1">
      <c r="A46" s="137" t="s">
        <v>30</v>
      </c>
      <c r="B46" s="40"/>
      <c r="C46" s="40"/>
      <c r="D46" s="40"/>
      <c r="E46" s="40"/>
      <c r="F46" s="40"/>
      <c r="G46" s="40"/>
      <c r="H46" s="40"/>
      <c r="I46" s="15">
        <f t="shared" si="13"/>
        <v>0</v>
      </c>
      <c r="J46" s="256"/>
      <c r="K46" s="257"/>
    </row>
    <row r="47" spans="1:11" ht="15" customHeight="1" hidden="1">
      <c r="A47" s="137" t="s">
        <v>30</v>
      </c>
      <c r="B47" s="40"/>
      <c r="C47" s="40"/>
      <c r="D47" s="40"/>
      <c r="E47" s="40"/>
      <c r="F47" s="40"/>
      <c r="G47" s="40"/>
      <c r="H47" s="40"/>
      <c r="I47" s="15">
        <f t="shared" si="13"/>
        <v>0</v>
      </c>
      <c r="J47" s="256"/>
      <c r="K47" s="257"/>
    </row>
    <row r="48" spans="1:11" ht="15" customHeight="1" hidden="1">
      <c r="A48" s="137" t="s">
        <v>30</v>
      </c>
      <c r="B48" s="40"/>
      <c r="C48" s="40"/>
      <c r="D48" s="40"/>
      <c r="E48" s="40"/>
      <c r="F48" s="40"/>
      <c r="G48" s="40"/>
      <c r="H48" s="40"/>
      <c r="I48" s="37">
        <f t="shared" si="13"/>
        <v>0</v>
      </c>
      <c r="J48" s="256"/>
      <c r="K48" s="257"/>
    </row>
    <row r="49" spans="1:11" s="10" customFormat="1" ht="15" customHeight="1" hidden="1">
      <c r="A49" s="137" t="s">
        <v>30</v>
      </c>
      <c r="B49" s="40"/>
      <c r="C49" s="40"/>
      <c r="D49" s="40"/>
      <c r="E49" s="40"/>
      <c r="F49" s="40"/>
      <c r="G49" s="40"/>
      <c r="H49" s="40"/>
      <c r="I49" s="37">
        <f t="shared" si="13"/>
        <v>0</v>
      </c>
      <c r="J49" s="256"/>
      <c r="K49" s="257"/>
    </row>
    <row r="50" spans="1:11" s="10" customFormat="1" ht="15" customHeight="1" hidden="1">
      <c r="A50" s="137" t="s">
        <v>30</v>
      </c>
      <c r="B50" s="40"/>
      <c r="C50" s="40"/>
      <c r="D50" s="40"/>
      <c r="E50" s="40"/>
      <c r="F50" s="40"/>
      <c r="G50" s="40"/>
      <c r="H50" s="40"/>
      <c r="I50" s="37">
        <f t="shared" si="13"/>
        <v>0</v>
      </c>
      <c r="J50" s="91"/>
      <c r="K50" s="180"/>
    </row>
    <row r="51" spans="1:11" s="10" customFormat="1" ht="15" customHeight="1" hidden="1">
      <c r="A51" s="137" t="s">
        <v>30</v>
      </c>
      <c r="B51" s="40"/>
      <c r="C51" s="40"/>
      <c r="D51" s="40"/>
      <c r="E51" s="40"/>
      <c r="F51" s="40"/>
      <c r="G51" s="40"/>
      <c r="H51" s="40"/>
      <c r="I51" s="37">
        <f t="shared" si="13"/>
        <v>0</v>
      </c>
      <c r="J51" s="91"/>
      <c r="K51" s="180"/>
    </row>
    <row r="52" spans="1:11" s="10" customFormat="1" ht="15" customHeight="1" hidden="1">
      <c r="A52" s="137" t="s">
        <v>30</v>
      </c>
      <c r="B52" s="40"/>
      <c r="C52" s="40"/>
      <c r="D52" s="40"/>
      <c r="E52" s="40"/>
      <c r="F52" s="40"/>
      <c r="G52" s="40"/>
      <c r="H52" s="40"/>
      <c r="I52" s="37">
        <f t="shared" si="13"/>
        <v>0</v>
      </c>
      <c r="J52" s="91"/>
      <c r="K52" s="180"/>
    </row>
    <row r="53" spans="1:11" s="10" customFormat="1" ht="15" customHeight="1" hidden="1">
      <c r="A53" s="137" t="s">
        <v>30</v>
      </c>
      <c r="B53" s="40"/>
      <c r="C53" s="40"/>
      <c r="D53" s="40"/>
      <c r="E53" s="40"/>
      <c r="F53" s="40"/>
      <c r="G53" s="40"/>
      <c r="H53" s="40"/>
      <c r="I53" s="15">
        <f t="shared" si="13"/>
        <v>0</v>
      </c>
      <c r="J53" s="78"/>
      <c r="K53" s="79"/>
    </row>
    <row r="54" spans="1:11" ht="15" customHeight="1" hidden="1">
      <c r="A54" s="135" t="s">
        <v>23</v>
      </c>
      <c r="B54" s="40"/>
      <c r="C54" s="40"/>
      <c r="D54" s="40"/>
      <c r="E54" s="40"/>
      <c r="F54" s="40"/>
      <c r="G54" s="40"/>
      <c r="H54" s="40"/>
      <c r="I54" s="15">
        <f t="shared" si="13"/>
        <v>0</v>
      </c>
      <c r="J54" s="78"/>
      <c r="K54" s="79"/>
    </row>
    <row r="55" spans="1:11" ht="15" customHeight="1" hidden="1" thickBot="1">
      <c r="A55" s="135" t="s">
        <v>21</v>
      </c>
      <c r="B55" s="40"/>
      <c r="C55" s="40"/>
      <c r="D55" s="40"/>
      <c r="E55" s="40"/>
      <c r="F55" s="40"/>
      <c r="G55" s="40"/>
      <c r="H55" s="40"/>
      <c r="I55" s="15">
        <f t="shared" si="13"/>
        <v>0</v>
      </c>
      <c r="J55" s="78"/>
      <c r="K55" s="79"/>
    </row>
    <row r="56" spans="1:11" ht="15" hidden="1" thickBot="1">
      <c r="A56" s="136" t="s">
        <v>40</v>
      </c>
      <c r="B56" s="62">
        <f>+B35</f>
        <v>0</v>
      </c>
      <c r="C56" s="62">
        <f aca="true" t="shared" si="14" ref="C56:H56">+C35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  <c r="I56" s="15">
        <f t="shared" si="13"/>
        <v>0</v>
      </c>
      <c r="J56" s="78"/>
      <c r="K56" s="80" t="s">
        <v>26</v>
      </c>
    </row>
    <row r="57" spans="1:11" ht="13.5">
      <c r="A57" s="36" t="s">
        <v>20</v>
      </c>
      <c r="B57" s="118">
        <f aca="true" t="shared" si="15" ref="B57:H57">SUM(B39:B56)</f>
        <v>0</v>
      </c>
      <c r="C57" s="118">
        <f t="shared" si="15"/>
        <v>0</v>
      </c>
      <c r="D57" s="118">
        <f t="shared" si="15"/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8">
        <f t="shared" si="15"/>
        <v>0</v>
      </c>
      <c r="I57" s="119">
        <f>SUM(I39:I56)</f>
        <v>0</v>
      </c>
      <c r="J57" s="169">
        <f>+J58*J8</f>
        <v>11250</v>
      </c>
      <c r="K57" s="177">
        <f>+J57-I57</f>
        <v>11250</v>
      </c>
    </row>
    <row r="58" spans="1:11" ht="15" thickBot="1">
      <c r="A58" s="128"/>
      <c r="B58" s="127"/>
      <c r="C58" s="127"/>
      <c r="D58" s="127"/>
      <c r="E58" s="127"/>
      <c r="F58" s="127"/>
      <c r="G58" s="268" t="s">
        <v>49</v>
      </c>
      <c r="H58" s="269"/>
      <c r="I58" s="129">
        <f>IF(ISERROR(I57/I8),"",(I57/I8))</f>
      </c>
      <c r="J58" s="139">
        <f>+I2</f>
        <v>0.3</v>
      </c>
      <c r="K58" s="192" t="s">
        <v>26</v>
      </c>
    </row>
    <row r="59" spans="10:11" ht="13.5">
      <c r="J59" s="52"/>
      <c r="K59" s="49"/>
    </row>
    <row r="60" spans="1:11" ht="13.5">
      <c r="A60" s="13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3" t="s">
        <v>17</v>
      </c>
      <c r="K60" s="82" t="s">
        <v>18</v>
      </c>
    </row>
    <row r="61" spans="1:11" ht="15" thickBot="1">
      <c r="A61" s="136" t="s">
        <v>52</v>
      </c>
      <c r="B61" s="40"/>
      <c r="C61" s="40"/>
      <c r="D61" s="40"/>
      <c r="E61" s="40"/>
      <c r="F61" s="40"/>
      <c r="G61" s="40"/>
      <c r="H61" s="40"/>
      <c r="I61" s="15">
        <f aca="true" t="shared" si="16" ref="I61:I80">SUM(B61:H61)</f>
        <v>0</v>
      </c>
      <c r="J61" s="78"/>
      <c r="K61" s="79"/>
    </row>
    <row r="62" spans="1:11" ht="13.5" hidden="1">
      <c r="A62" s="137"/>
      <c r="B62" s="40"/>
      <c r="C62" s="40"/>
      <c r="D62" s="40"/>
      <c r="E62" s="40"/>
      <c r="F62" s="40"/>
      <c r="G62" s="40"/>
      <c r="H62" s="40"/>
      <c r="I62" s="15">
        <f t="shared" si="16"/>
        <v>0</v>
      </c>
      <c r="J62" s="78"/>
      <c r="K62" s="79"/>
    </row>
    <row r="63" spans="1:11" ht="13.5" hidden="1">
      <c r="A63" s="137" t="s">
        <v>30</v>
      </c>
      <c r="B63" s="40"/>
      <c r="C63" s="40"/>
      <c r="D63" s="40"/>
      <c r="E63" s="40"/>
      <c r="F63" s="40"/>
      <c r="G63" s="40"/>
      <c r="H63" s="40"/>
      <c r="I63" s="15">
        <f t="shared" si="16"/>
        <v>0</v>
      </c>
      <c r="J63" s="78"/>
      <c r="K63" s="79"/>
    </row>
    <row r="64" spans="1:11" ht="13.5" hidden="1">
      <c r="A64" s="137" t="s">
        <v>30</v>
      </c>
      <c r="B64" s="40"/>
      <c r="C64" s="40"/>
      <c r="D64" s="40"/>
      <c r="E64" s="40"/>
      <c r="F64" s="40"/>
      <c r="G64" s="40"/>
      <c r="H64" s="40"/>
      <c r="I64" s="15">
        <f t="shared" si="16"/>
        <v>0</v>
      </c>
      <c r="J64" s="78"/>
      <c r="K64" s="79"/>
    </row>
    <row r="65" spans="1:11" ht="13.5" hidden="1">
      <c r="A65" s="137" t="s">
        <v>30</v>
      </c>
      <c r="B65" s="40"/>
      <c r="C65" s="40"/>
      <c r="D65" s="40"/>
      <c r="E65" s="40"/>
      <c r="F65" s="40"/>
      <c r="G65" s="40"/>
      <c r="H65" s="40"/>
      <c r="I65" s="15">
        <f t="shared" si="16"/>
        <v>0</v>
      </c>
      <c r="J65" s="78"/>
      <c r="K65" s="79"/>
    </row>
    <row r="66" spans="1:11" ht="13.5" hidden="1">
      <c r="A66" s="137" t="s">
        <v>30</v>
      </c>
      <c r="B66" s="40"/>
      <c r="C66" s="40"/>
      <c r="D66" s="40"/>
      <c r="E66" s="40"/>
      <c r="F66" s="40"/>
      <c r="G66" s="40"/>
      <c r="H66" s="40"/>
      <c r="I66" s="15">
        <f t="shared" si="16"/>
        <v>0</v>
      </c>
      <c r="J66" s="78"/>
      <c r="K66" s="79"/>
    </row>
    <row r="67" spans="1:11" ht="13.5" hidden="1">
      <c r="A67" s="137" t="s">
        <v>30</v>
      </c>
      <c r="B67" s="40"/>
      <c r="C67" s="40"/>
      <c r="D67" s="40"/>
      <c r="E67" s="40"/>
      <c r="F67" s="40"/>
      <c r="G67" s="40"/>
      <c r="H67" s="40"/>
      <c r="I67" s="15">
        <f t="shared" si="16"/>
        <v>0</v>
      </c>
      <c r="J67" s="78"/>
      <c r="K67" s="79"/>
    </row>
    <row r="68" spans="1:11" ht="13.5" hidden="1">
      <c r="A68" s="137" t="s">
        <v>30</v>
      </c>
      <c r="B68" s="40"/>
      <c r="C68" s="40"/>
      <c r="D68" s="40"/>
      <c r="E68" s="40"/>
      <c r="F68" s="40"/>
      <c r="G68" s="40"/>
      <c r="H68" s="40"/>
      <c r="I68" s="15">
        <f t="shared" si="16"/>
        <v>0</v>
      </c>
      <c r="J68" s="78"/>
      <c r="K68" s="79"/>
    </row>
    <row r="69" spans="1:11" ht="13.5" hidden="1">
      <c r="A69" s="137" t="s">
        <v>30</v>
      </c>
      <c r="B69" s="40"/>
      <c r="C69" s="40"/>
      <c r="D69" s="40"/>
      <c r="E69" s="40"/>
      <c r="F69" s="40"/>
      <c r="G69" s="40"/>
      <c r="H69" s="40"/>
      <c r="I69" s="15">
        <f>SUM(B69:H69)</f>
        <v>0</v>
      </c>
      <c r="J69" s="78"/>
      <c r="K69" s="79"/>
    </row>
    <row r="70" spans="1:11" ht="13.5" hidden="1">
      <c r="A70" s="137" t="s">
        <v>30</v>
      </c>
      <c r="B70" s="40"/>
      <c r="C70" s="40"/>
      <c r="D70" s="40"/>
      <c r="E70" s="40"/>
      <c r="F70" s="40"/>
      <c r="G70" s="40"/>
      <c r="H70" s="40"/>
      <c r="I70" s="37">
        <f aca="true" t="shared" si="17" ref="I70:I78">SUM(B70:H70)</f>
        <v>0</v>
      </c>
      <c r="J70" s="78"/>
      <c r="K70" s="79"/>
    </row>
    <row r="71" spans="1:11" ht="13.5" hidden="1">
      <c r="A71" s="137" t="s">
        <v>30</v>
      </c>
      <c r="B71" s="40"/>
      <c r="C71" s="40"/>
      <c r="D71" s="40"/>
      <c r="E71" s="40"/>
      <c r="F71" s="40"/>
      <c r="G71" s="40"/>
      <c r="H71" s="40"/>
      <c r="I71" s="37">
        <f t="shared" si="17"/>
        <v>0</v>
      </c>
      <c r="J71" s="78"/>
      <c r="K71" s="79"/>
    </row>
    <row r="72" spans="1:11" ht="13.5" hidden="1">
      <c r="A72" s="137" t="s">
        <v>30</v>
      </c>
      <c r="B72" s="40"/>
      <c r="C72" s="40"/>
      <c r="D72" s="40"/>
      <c r="E72" s="40"/>
      <c r="F72" s="40"/>
      <c r="G72" s="40"/>
      <c r="H72" s="40"/>
      <c r="I72" s="37">
        <f t="shared" si="17"/>
        <v>0</v>
      </c>
      <c r="J72" s="78"/>
      <c r="K72" s="79"/>
    </row>
    <row r="73" spans="1:11" ht="13.5" hidden="1">
      <c r="A73" s="137" t="s">
        <v>30</v>
      </c>
      <c r="B73" s="40"/>
      <c r="C73" s="40"/>
      <c r="D73" s="40"/>
      <c r="E73" s="40"/>
      <c r="F73" s="40"/>
      <c r="G73" s="40"/>
      <c r="H73" s="40"/>
      <c r="I73" s="37">
        <f t="shared" si="17"/>
        <v>0</v>
      </c>
      <c r="J73" s="78"/>
      <c r="K73" s="79"/>
    </row>
    <row r="74" spans="1:11" ht="13.5" hidden="1">
      <c r="A74" s="137" t="s">
        <v>30</v>
      </c>
      <c r="B74" s="40"/>
      <c r="C74" s="40"/>
      <c r="D74" s="40"/>
      <c r="E74" s="40"/>
      <c r="F74" s="40"/>
      <c r="G74" s="40"/>
      <c r="H74" s="40"/>
      <c r="I74" s="37">
        <f t="shared" si="17"/>
        <v>0</v>
      </c>
      <c r="J74" s="78"/>
      <c r="K74" s="79"/>
    </row>
    <row r="75" spans="1:11" ht="13.5" hidden="1">
      <c r="A75" s="137" t="s">
        <v>30</v>
      </c>
      <c r="B75" s="40"/>
      <c r="C75" s="40"/>
      <c r="D75" s="40"/>
      <c r="E75" s="40"/>
      <c r="F75" s="40"/>
      <c r="G75" s="40"/>
      <c r="H75" s="40"/>
      <c r="I75" s="37">
        <f t="shared" si="17"/>
        <v>0</v>
      </c>
      <c r="J75" s="78"/>
      <c r="K75" s="79"/>
    </row>
    <row r="76" spans="1:11" ht="13.5" hidden="1">
      <c r="A76" s="137" t="s">
        <v>30</v>
      </c>
      <c r="B76" s="40"/>
      <c r="C76" s="40"/>
      <c r="D76" s="40"/>
      <c r="E76" s="40"/>
      <c r="F76" s="40"/>
      <c r="G76" s="40"/>
      <c r="H76" s="40"/>
      <c r="I76" s="37">
        <f t="shared" si="17"/>
        <v>0</v>
      </c>
      <c r="J76" s="78"/>
      <c r="K76" s="79"/>
    </row>
    <row r="77" spans="1:11" ht="13.5" hidden="1">
      <c r="A77" s="137" t="s">
        <v>30</v>
      </c>
      <c r="B77" s="40"/>
      <c r="C77" s="40"/>
      <c r="D77" s="40"/>
      <c r="E77" s="40"/>
      <c r="F77" s="40"/>
      <c r="G77" s="40"/>
      <c r="H77" s="40"/>
      <c r="I77" s="37">
        <f t="shared" si="17"/>
        <v>0</v>
      </c>
      <c r="J77" s="78"/>
      <c r="K77" s="79"/>
    </row>
    <row r="78" spans="1:11" ht="13.5" hidden="1">
      <c r="A78" s="135" t="s">
        <v>23</v>
      </c>
      <c r="B78" s="40"/>
      <c r="C78" s="40"/>
      <c r="D78" s="40"/>
      <c r="E78" s="40"/>
      <c r="F78" s="40"/>
      <c r="G78" s="40"/>
      <c r="H78" s="40"/>
      <c r="I78" s="37">
        <f t="shared" si="17"/>
        <v>0</v>
      </c>
      <c r="J78" s="78"/>
      <c r="K78" s="79"/>
    </row>
    <row r="79" spans="1:11" ht="15" hidden="1" thickBot="1">
      <c r="A79" s="135" t="s">
        <v>21</v>
      </c>
      <c r="B79" s="40"/>
      <c r="C79" s="40"/>
      <c r="D79" s="40"/>
      <c r="E79" s="40"/>
      <c r="F79" s="40"/>
      <c r="G79" s="40"/>
      <c r="H79" s="40"/>
      <c r="I79" s="15">
        <f t="shared" si="16"/>
        <v>0</v>
      </c>
      <c r="J79" s="78"/>
      <c r="K79" s="79"/>
    </row>
    <row r="80" spans="1:11" ht="15" hidden="1" thickBot="1">
      <c r="A80" s="135" t="s">
        <v>21</v>
      </c>
      <c r="B80" s="40"/>
      <c r="C80" s="40"/>
      <c r="D80" s="40"/>
      <c r="E80" s="40"/>
      <c r="F80" s="40"/>
      <c r="G80" s="40"/>
      <c r="H80" s="40"/>
      <c r="I80" s="15">
        <f t="shared" si="16"/>
        <v>0</v>
      </c>
      <c r="J80" s="78"/>
      <c r="K80" s="85" t="s">
        <v>26</v>
      </c>
    </row>
    <row r="81" spans="1:11" ht="13.5">
      <c r="A81" s="35" t="s">
        <v>25</v>
      </c>
      <c r="B81" s="130">
        <f aca="true" t="shared" si="18" ref="B81:I81">SUM(B61:B80)</f>
        <v>0</v>
      </c>
      <c r="C81" s="130">
        <f t="shared" si="18"/>
        <v>0</v>
      </c>
      <c r="D81" s="130">
        <f t="shared" si="18"/>
        <v>0</v>
      </c>
      <c r="E81" s="130">
        <f t="shared" si="18"/>
        <v>0</v>
      </c>
      <c r="F81" s="130">
        <f t="shared" si="18"/>
        <v>0</v>
      </c>
      <c r="G81" s="130">
        <f t="shared" si="18"/>
        <v>0</v>
      </c>
      <c r="H81" s="130">
        <f t="shared" si="18"/>
        <v>0</v>
      </c>
      <c r="I81" s="131">
        <f t="shared" si="18"/>
        <v>0</v>
      </c>
      <c r="J81" s="175">
        <f>+J9*J82</f>
        <v>4000</v>
      </c>
      <c r="K81" s="178">
        <f>+J81-I81</f>
        <v>4000</v>
      </c>
    </row>
    <row r="82" spans="1:11" ht="15" thickBot="1">
      <c r="A82" s="128"/>
      <c r="B82" s="127"/>
      <c r="C82" s="127"/>
      <c r="D82" s="127"/>
      <c r="E82" s="127"/>
      <c r="F82" s="127"/>
      <c r="G82" s="270" t="s">
        <v>50</v>
      </c>
      <c r="H82" s="271"/>
      <c r="I82" s="220">
        <f>IF(ISERROR(I81/I9),"",(I81/I9))</f>
      </c>
      <c r="J82" s="138">
        <f>+J2</f>
        <v>0.2</v>
      </c>
      <c r="K82" s="193" t="s">
        <v>26</v>
      </c>
    </row>
  </sheetData>
  <sheetProtection sheet="1" selectLockedCells="1"/>
  <mergeCells count="18">
    <mergeCell ref="A6:A7"/>
    <mergeCell ref="I6:I7"/>
    <mergeCell ref="G58:H58"/>
    <mergeCell ref="G82:H82"/>
    <mergeCell ref="A1:C1"/>
    <mergeCell ref="I1:J1"/>
    <mergeCell ref="D1:H1"/>
    <mergeCell ref="J43:K43"/>
    <mergeCell ref="J44:K44"/>
    <mergeCell ref="J48:K48"/>
    <mergeCell ref="J42:K42"/>
    <mergeCell ref="J30:K36"/>
    <mergeCell ref="J6:J7"/>
    <mergeCell ref="J41:K41"/>
    <mergeCell ref="J49:K49"/>
    <mergeCell ref="J45:K45"/>
    <mergeCell ref="J46:K46"/>
    <mergeCell ref="J47:K47"/>
  </mergeCells>
  <printOptions horizontalCentered="1"/>
  <pageMargins left="0.25" right="0.25" top="0.15" bottom="0.15" header="0.3" footer="0.3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B5" sqref="B5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421875" style="3" customWidth="1"/>
    <col min="11" max="11" width="9.7109375" style="2" customWidth="1"/>
    <col min="12" max="16384" width="8.8515625" style="2" customWidth="1"/>
  </cols>
  <sheetData>
    <row r="1" spans="1:10" s="4" customFormat="1" ht="18">
      <c r="A1" s="276" t="str">
        <f>+'Week 1'!A1:C1</f>
        <v>West End Tavern</v>
      </c>
      <c r="B1" s="276"/>
      <c r="C1" s="276"/>
      <c r="D1" s="273" t="s">
        <v>56</v>
      </c>
      <c r="E1" s="275"/>
      <c r="F1" s="275"/>
      <c r="G1" s="275"/>
      <c r="H1" s="274"/>
      <c r="I1" s="273" t="s">
        <v>62</v>
      </c>
      <c r="J1" s="274"/>
    </row>
    <row r="2" spans="1:10" s="1" customFormat="1" ht="13.5">
      <c r="A2" s="1" t="s">
        <v>14</v>
      </c>
      <c r="B2" s="215">
        <f>+'Week 1'!B2+7</f>
        <v>42597</v>
      </c>
      <c r="D2" s="216">
        <f>+'Week 1'!D2</f>
        <v>0.05</v>
      </c>
      <c r="E2" s="217">
        <f>+'Week 1'!E2</f>
        <v>0.04</v>
      </c>
      <c r="F2" s="217">
        <f>+'Week 1'!F2</f>
        <v>0.2</v>
      </c>
      <c r="G2" s="217">
        <f>+'Week 1'!G2</f>
        <v>0.04</v>
      </c>
      <c r="H2" s="218">
        <f>+'Week 1'!H2</f>
        <v>0.24</v>
      </c>
      <c r="I2" s="216">
        <f>+'Week 1'!I2</f>
        <v>0.3</v>
      </c>
      <c r="J2" s="218">
        <f>+'Week 1'!J2</f>
        <v>0.2</v>
      </c>
    </row>
    <row r="3" spans="4:10" s="1" customFormat="1" ht="13.5">
      <c r="D3" s="195" t="s">
        <v>57</v>
      </c>
      <c r="E3" s="196" t="s">
        <v>58</v>
      </c>
      <c r="F3" s="196" t="s">
        <v>59</v>
      </c>
      <c r="G3" s="196" t="s">
        <v>60</v>
      </c>
      <c r="H3" s="197" t="s">
        <v>64</v>
      </c>
      <c r="I3" s="195" t="s">
        <v>61</v>
      </c>
      <c r="J3" s="197" t="s">
        <v>58</v>
      </c>
    </row>
    <row r="4" ht="14.25" customHeight="1">
      <c r="I4" s="47">
        <f>+IF(I5=1,"","&lt;--uh oh . . . Needs to be 100%")</f>
      </c>
    </row>
    <row r="5" spans="1:12" s="7" customFormat="1" ht="15">
      <c r="A5" s="5" t="s">
        <v>11</v>
      </c>
      <c r="B5" s="39">
        <v>0.1</v>
      </c>
      <c r="C5" s="39">
        <v>0.11</v>
      </c>
      <c r="D5" s="39">
        <v>0.11</v>
      </c>
      <c r="E5" s="39">
        <v>0.13</v>
      </c>
      <c r="F5" s="39">
        <v>0.25</v>
      </c>
      <c r="G5" s="39">
        <v>0.23</v>
      </c>
      <c r="H5" s="39">
        <v>0.07</v>
      </c>
      <c r="I5" s="6">
        <f>SUM(B5:H5)</f>
        <v>1</v>
      </c>
      <c r="J5" s="188" t="s">
        <v>63</v>
      </c>
      <c r="K5" s="46"/>
      <c r="L5" s="46"/>
    </row>
    <row r="6" spans="1:10" s="10" customFormat="1" ht="14.25" customHeight="1">
      <c r="A6" s="266" t="s">
        <v>10</v>
      </c>
      <c r="B6" s="8">
        <f>+B2</f>
        <v>42597</v>
      </c>
      <c r="C6" s="9">
        <f aca="true" t="shared" si="0" ref="C6:H6">+B6+1</f>
        <v>42598</v>
      </c>
      <c r="D6" s="9">
        <f t="shared" si="0"/>
        <v>42599</v>
      </c>
      <c r="E6" s="9">
        <f t="shared" si="0"/>
        <v>42600</v>
      </c>
      <c r="F6" s="9">
        <f t="shared" si="0"/>
        <v>42601</v>
      </c>
      <c r="G6" s="9">
        <f t="shared" si="0"/>
        <v>42602</v>
      </c>
      <c r="H6" s="9">
        <f t="shared" si="0"/>
        <v>42603</v>
      </c>
      <c r="I6" s="266" t="s">
        <v>55</v>
      </c>
      <c r="J6" s="264" t="s">
        <v>22</v>
      </c>
    </row>
    <row r="7" spans="1:10" s="10" customFormat="1" ht="13.5">
      <c r="A7" s="26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267"/>
      <c r="J7" s="265"/>
    </row>
    <row r="8" spans="1:10" s="10" customFormat="1" ht="13.5">
      <c r="A8" s="181" t="s">
        <v>53</v>
      </c>
      <c r="B8" s="202"/>
      <c r="C8" s="41"/>
      <c r="D8" s="41"/>
      <c r="E8" s="41"/>
      <c r="F8" s="41"/>
      <c r="G8" s="41"/>
      <c r="H8" s="203"/>
      <c r="I8" s="182">
        <f>SUM(B8:H8)</f>
        <v>0</v>
      </c>
      <c r="J8" s="183">
        <v>37500</v>
      </c>
    </row>
    <row r="9" spans="1:10" s="10" customFormat="1" ht="13.5">
      <c r="A9" s="184" t="s">
        <v>54</v>
      </c>
      <c r="B9" s="204"/>
      <c r="C9" s="179"/>
      <c r="D9" s="179"/>
      <c r="E9" s="179"/>
      <c r="F9" s="179"/>
      <c r="G9" s="179"/>
      <c r="H9" s="205"/>
      <c r="I9" s="185">
        <f>SUM(B9:H9)</f>
        <v>0</v>
      </c>
      <c r="J9" s="44">
        <v>20000</v>
      </c>
    </row>
    <row r="10" spans="1:10" s="10" customFormat="1" ht="13.5">
      <c r="A10" s="186" t="s">
        <v>27</v>
      </c>
      <c r="B10" s="206"/>
      <c r="C10" s="42"/>
      <c r="D10" s="42"/>
      <c r="E10" s="42"/>
      <c r="F10" s="42"/>
      <c r="G10" s="42"/>
      <c r="H10" s="207"/>
      <c r="I10" s="187">
        <f>SUM(B10:H10)</f>
        <v>0</v>
      </c>
      <c r="J10" s="44">
        <v>0</v>
      </c>
    </row>
    <row r="11" spans="1:10" s="10" customFormat="1" ht="19.5" customHeight="1">
      <c r="A11" s="16" t="s">
        <v>13</v>
      </c>
      <c r="B11" s="109">
        <f aca="true" t="shared" si="1" ref="B11:J11">+B9+B8+B10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10">
        <f t="shared" si="1"/>
        <v>0</v>
      </c>
      <c r="J11" s="38">
        <f t="shared" si="1"/>
        <v>57500</v>
      </c>
    </row>
    <row r="12" spans="1:10" ht="15" thickBot="1">
      <c r="A12" s="14" t="s">
        <v>0</v>
      </c>
      <c r="B12" s="103">
        <f aca="true" t="shared" si="2" ref="B12:H12">+$J$11*B5</f>
        <v>5750</v>
      </c>
      <c r="C12" s="103">
        <f t="shared" si="2"/>
        <v>6325</v>
      </c>
      <c r="D12" s="103">
        <f t="shared" si="2"/>
        <v>6325</v>
      </c>
      <c r="E12" s="103">
        <f t="shared" si="2"/>
        <v>7475</v>
      </c>
      <c r="F12" s="103">
        <f t="shared" si="2"/>
        <v>14375</v>
      </c>
      <c r="G12" s="103">
        <f t="shared" si="2"/>
        <v>13225</v>
      </c>
      <c r="H12" s="103">
        <f t="shared" si="2"/>
        <v>4025.0000000000005</v>
      </c>
      <c r="I12" s="111">
        <f>+SUMIF(B11:H11,"&gt;0",B12:H12)</f>
        <v>0</v>
      </c>
      <c r="J12" s="37"/>
    </row>
    <row r="13" spans="1:10" s="18" customFormat="1" ht="15" thickBot="1">
      <c r="A13" s="17" t="s">
        <v>12</v>
      </c>
      <c r="B13" s="104">
        <f aca="true" t="shared" si="3" ref="B13:I13">+B11-B12</f>
        <v>-5750</v>
      </c>
      <c r="C13" s="104">
        <f t="shared" si="3"/>
        <v>-6325</v>
      </c>
      <c r="D13" s="104">
        <f t="shared" si="3"/>
        <v>-6325</v>
      </c>
      <c r="E13" s="104">
        <f t="shared" si="3"/>
        <v>-7475</v>
      </c>
      <c r="F13" s="104">
        <f t="shared" si="3"/>
        <v>-14375</v>
      </c>
      <c r="G13" s="104">
        <f t="shared" si="3"/>
        <v>-13225</v>
      </c>
      <c r="H13" s="104">
        <f t="shared" si="3"/>
        <v>-4025.0000000000005</v>
      </c>
      <c r="I13" s="112">
        <f t="shared" si="3"/>
        <v>0</v>
      </c>
      <c r="J13" s="45" t="s">
        <v>26</v>
      </c>
    </row>
    <row r="14" ht="19.5" customHeight="1">
      <c r="A14" s="43" t="s">
        <v>46</v>
      </c>
    </row>
    <row r="15" spans="1:11" ht="13.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55</v>
      </c>
      <c r="J15" s="208" t="s">
        <v>17</v>
      </c>
      <c r="K15" s="20" t="s">
        <v>18</v>
      </c>
    </row>
    <row r="16" spans="1:11" ht="13.5">
      <c r="A16" s="14" t="s">
        <v>41</v>
      </c>
      <c r="B16" s="62">
        <f>+$I16/7</f>
        <v>299.45</v>
      </c>
      <c r="C16" s="62">
        <f aca="true" t="shared" si="4" ref="C16:H18">+$I16/7</f>
        <v>299.45</v>
      </c>
      <c r="D16" s="62">
        <f t="shared" si="4"/>
        <v>299.45</v>
      </c>
      <c r="E16" s="62">
        <f t="shared" si="4"/>
        <v>299.45</v>
      </c>
      <c r="F16" s="62">
        <f t="shared" si="4"/>
        <v>299.45</v>
      </c>
      <c r="G16" s="62">
        <f t="shared" si="4"/>
        <v>299.45</v>
      </c>
      <c r="H16" s="62">
        <f t="shared" si="4"/>
        <v>299.45</v>
      </c>
      <c r="I16" s="189">
        <v>2096.15</v>
      </c>
      <c r="J16" s="209">
        <f>+I16</f>
        <v>2096.15</v>
      </c>
      <c r="K16" s="113"/>
    </row>
    <row r="17" spans="1:11" ht="13.5">
      <c r="A17" s="14" t="s">
        <v>35</v>
      </c>
      <c r="B17" s="62">
        <f>+$I17/7</f>
        <v>0</v>
      </c>
      <c r="C17" s="62">
        <f t="shared" si="4"/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189">
        <v>0</v>
      </c>
      <c r="J17" s="111">
        <f>+I17</f>
        <v>0</v>
      </c>
      <c r="K17" s="113"/>
    </row>
    <row r="18" spans="1:11" ht="13.5">
      <c r="A18" s="22" t="s">
        <v>36</v>
      </c>
      <c r="B18" s="101">
        <f>+$I18/7</f>
        <v>373.57142857142856</v>
      </c>
      <c r="C18" s="101">
        <f t="shared" si="4"/>
        <v>373.57142857142856</v>
      </c>
      <c r="D18" s="101">
        <f t="shared" si="4"/>
        <v>373.57142857142856</v>
      </c>
      <c r="E18" s="101">
        <f t="shared" si="4"/>
        <v>373.57142857142856</v>
      </c>
      <c r="F18" s="101">
        <f t="shared" si="4"/>
        <v>373.57142857142856</v>
      </c>
      <c r="G18" s="101">
        <f t="shared" si="4"/>
        <v>373.57142857142856</v>
      </c>
      <c r="H18" s="101">
        <f t="shared" si="4"/>
        <v>373.57142857142856</v>
      </c>
      <c r="I18" s="190">
        <v>2615</v>
      </c>
      <c r="J18" s="210">
        <f>+I18</f>
        <v>2615</v>
      </c>
      <c r="K18" s="114"/>
    </row>
    <row r="19" spans="1:11" ht="13.5">
      <c r="A19" s="23" t="s">
        <v>31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211">
        <f>+J11*J24</f>
        <v>2875</v>
      </c>
      <c r="K19" s="115">
        <f>+J19-I19</f>
        <v>2875</v>
      </c>
    </row>
    <row r="20" spans="1:11" ht="13.5">
      <c r="A20" s="14" t="s">
        <v>32</v>
      </c>
      <c r="B20" s="179"/>
      <c r="C20" s="179"/>
      <c r="D20" s="179"/>
      <c r="E20" s="179"/>
      <c r="F20" s="179"/>
      <c r="G20" s="179"/>
      <c r="H20" s="179"/>
      <c r="I20" s="37">
        <f>SUM(B20:H20)</f>
        <v>0</v>
      </c>
      <c r="J20" s="212">
        <f>+J9*J25-I17</f>
        <v>800</v>
      </c>
      <c r="K20" s="113">
        <f>+J20-I20</f>
        <v>800</v>
      </c>
    </row>
    <row r="21" spans="1:11" ht="13.5">
      <c r="A21" s="14" t="s">
        <v>33</v>
      </c>
      <c r="B21" s="179"/>
      <c r="C21" s="179"/>
      <c r="D21" s="179"/>
      <c r="E21" s="179"/>
      <c r="F21" s="179"/>
      <c r="G21" s="179"/>
      <c r="H21" s="179"/>
      <c r="I21" s="37">
        <f>SUM(B21:H21)</f>
        <v>0</v>
      </c>
      <c r="J21" s="212">
        <f>+J8*J26-I18</f>
        <v>4885</v>
      </c>
      <c r="K21" s="113">
        <f>+J21-I21</f>
        <v>4885</v>
      </c>
    </row>
    <row r="22" spans="1:11" ht="15" thickBot="1">
      <c r="A22" s="22" t="s">
        <v>34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213">
        <f>+J11*J27-I16</f>
        <v>203.8499999999999</v>
      </c>
      <c r="K22" s="114">
        <f>+J22-I22</f>
        <v>203.8499999999999</v>
      </c>
    </row>
    <row r="23" spans="1:11" s="10" customFormat="1" ht="19.5" customHeight="1">
      <c r="A23" s="32" t="s">
        <v>1</v>
      </c>
      <c r="B23" s="33">
        <f aca="true" t="shared" si="5" ref="B23:J23">SUM(B16:B22)</f>
        <v>673.0214285714285</v>
      </c>
      <c r="C23" s="33">
        <f t="shared" si="5"/>
        <v>673.0214285714285</v>
      </c>
      <c r="D23" s="33">
        <f t="shared" si="5"/>
        <v>673.0214285714285</v>
      </c>
      <c r="E23" s="33">
        <f t="shared" si="5"/>
        <v>673.0214285714285</v>
      </c>
      <c r="F23" s="33">
        <f t="shared" si="5"/>
        <v>673.0214285714285</v>
      </c>
      <c r="G23" s="33">
        <f t="shared" si="5"/>
        <v>673.0214285714285</v>
      </c>
      <c r="H23" s="33">
        <f t="shared" si="5"/>
        <v>673.0214285714285</v>
      </c>
      <c r="I23" s="34">
        <f t="shared" si="5"/>
        <v>4711.15</v>
      </c>
      <c r="J23" s="116">
        <f t="shared" si="5"/>
        <v>13475</v>
      </c>
      <c r="K23" s="117">
        <f>SUM(K19:K22)</f>
        <v>8763.85</v>
      </c>
    </row>
    <row r="24" spans="1:11" ht="13.5">
      <c r="A24" s="14" t="s">
        <v>42</v>
      </c>
      <c r="B24" s="105">
        <f>IF(ISERROR(B19/B11),"",B19/B11)</f>
      </c>
      <c r="C24" s="105">
        <f aca="true" t="shared" si="6" ref="C24:I24">IF(ISERROR(C19/C11),"",C19/C11)</f>
      </c>
      <c r="D24" s="105">
        <f t="shared" si="6"/>
      </c>
      <c r="E24" s="105">
        <f t="shared" si="6"/>
      </c>
      <c r="F24" s="105">
        <f t="shared" si="6"/>
      </c>
      <c r="G24" s="105">
        <f t="shared" si="6"/>
      </c>
      <c r="H24" s="105">
        <f t="shared" si="6"/>
      </c>
      <c r="I24" s="106">
        <f t="shared" si="6"/>
      </c>
      <c r="J24" s="87">
        <f>+D2</f>
        <v>0.05</v>
      </c>
      <c r="K24" s="72"/>
    </row>
    <row r="25" spans="1:11" ht="13.5">
      <c r="A25" s="14" t="s">
        <v>43</v>
      </c>
      <c r="B25" s="105">
        <f aca="true" t="shared" si="7" ref="B25:I25">IF(ISERROR((B20+B17)/B9),"",((B20+B17)/B9))</f>
      </c>
      <c r="C25" s="105">
        <f t="shared" si="7"/>
      </c>
      <c r="D25" s="105">
        <f t="shared" si="7"/>
      </c>
      <c r="E25" s="105">
        <f t="shared" si="7"/>
      </c>
      <c r="F25" s="105">
        <f t="shared" si="7"/>
      </c>
      <c r="G25" s="105">
        <f t="shared" si="7"/>
      </c>
      <c r="H25" s="105">
        <f t="shared" si="7"/>
      </c>
      <c r="I25" s="106">
        <f t="shared" si="7"/>
      </c>
      <c r="J25" s="87">
        <f>+E2</f>
        <v>0.04</v>
      </c>
      <c r="K25" s="72"/>
    </row>
    <row r="26" spans="1:11" ht="13.5">
      <c r="A26" s="14" t="s">
        <v>44</v>
      </c>
      <c r="B26" s="105">
        <f aca="true" t="shared" si="8" ref="B26:I26">IF(ISERROR((B21+B18)/B8),"",((B21+B18)/B8))</f>
      </c>
      <c r="C26" s="105">
        <f t="shared" si="8"/>
      </c>
      <c r="D26" s="105">
        <f t="shared" si="8"/>
      </c>
      <c r="E26" s="105">
        <f t="shared" si="8"/>
      </c>
      <c r="F26" s="105">
        <f t="shared" si="8"/>
      </c>
      <c r="G26" s="105">
        <f t="shared" si="8"/>
      </c>
      <c r="H26" s="105">
        <f t="shared" si="8"/>
      </c>
      <c r="I26" s="106">
        <f t="shared" si="8"/>
      </c>
      <c r="J26" s="87">
        <f>+F2</f>
        <v>0.2</v>
      </c>
      <c r="K26" s="73" t="s">
        <v>26</v>
      </c>
    </row>
    <row r="27" spans="1:11" ht="13.5">
      <c r="A27" s="14" t="s">
        <v>45</v>
      </c>
      <c r="B27" s="105">
        <f>IF(ISERROR((B16+B22)/B11),"",((B16+B22)/B11))</f>
      </c>
      <c r="C27" s="105">
        <f aca="true" t="shared" si="9" ref="C27:I27">IF(ISERROR((C16+C22)/C11),"",((C16+C22)/C11))</f>
      </c>
      <c r="D27" s="105">
        <f t="shared" si="9"/>
      </c>
      <c r="E27" s="105">
        <f t="shared" si="9"/>
      </c>
      <c r="F27" s="105">
        <f t="shared" si="9"/>
      </c>
      <c r="G27" s="105">
        <f t="shared" si="9"/>
      </c>
      <c r="H27" s="105">
        <f t="shared" si="9"/>
      </c>
      <c r="I27" s="106">
        <f t="shared" si="9"/>
      </c>
      <c r="J27" s="87">
        <f>+G2</f>
        <v>0.04</v>
      </c>
      <c r="K27" s="73"/>
    </row>
    <row r="28" spans="1:11" ht="19.5" customHeight="1" thickBot="1">
      <c r="A28" s="88" t="s">
        <v>16</v>
      </c>
      <c r="B28" s="107">
        <f>IF(ISERROR(B23/B11),"",(B23/B11))</f>
      </c>
      <c r="C28" s="107">
        <f aca="true" t="shared" si="10" ref="C28:I28">IF(ISERROR(C23/C11),"",(C23/C11))</f>
      </c>
      <c r="D28" s="107">
        <f t="shared" si="10"/>
      </c>
      <c r="E28" s="107">
        <f t="shared" si="10"/>
      </c>
      <c r="F28" s="107">
        <f t="shared" si="10"/>
      </c>
      <c r="G28" s="107">
        <f t="shared" si="10"/>
      </c>
      <c r="H28" s="107">
        <f t="shared" si="10"/>
      </c>
      <c r="I28" s="108">
        <f t="shared" si="10"/>
      </c>
      <c r="J28" s="191">
        <f>+H2</f>
        <v>0.24</v>
      </c>
      <c r="K28" s="74">
        <f>IF(ISERROR(J28-I28),"",(J28-I28))</f>
      </c>
    </row>
    <row r="29" spans="1:11" s="96" customFormat="1" ht="19.5" customHeight="1">
      <c r="A29" s="95"/>
      <c r="B29" s="94"/>
      <c r="C29" s="94"/>
      <c r="D29" s="94"/>
      <c r="E29" s="94"/>
      <c r="F29" s="94"/>
      <c r="G29" s="94"/>
      <c r="H29" s="94"/>
      <c r="I29" s="94"/>
      <c r="J29" s="140"/>
      <c r="K29" s="165"/>
    </row>
    <row r="30" spans="1:15" ht="13.5" hidden="1">
      <c r="A30" s="97" t="s">
        <v>37</v>
      </c>
      <c r="B30" s="98" t="str">
        <f>B38</f>
        <v>Mon</v>
      </c>
      <c r="C30" s="98" t="str">
        <f aca="true" t="shared" si="11" ref="C30:H30">C38</f>
        <v>Tue</v>
      </c>
      <c r="D30" s="98" t="str">
        <f t="shared" si="11"/>
        <v>Wed</v>
      </c>
      <c r="E30" s="98" t="str">
        <f t="shared" si="11"/>
        <v>Thu</v>
      </c>
      <c r="F30" s="98" t="str">
        <f t="shared" si="11"/>
        <v>Fri</v>
      </c>
      <c r="G30" s="98" t="str">
        <f t="shared" si="11"/>
        <v>Sat</v>
      </c>
      <c r="H30" s="98" t="str">
        <f t="shared" si="11"/>
        <v>Sun</v>
      </c>
      <c r="I30" s="99" t="s">
        <v>9</v>
      </c>
      <c r="J30" s="258" t="s">
        <v>47</v>
      </c>
      <c r="K30" s="259"/>
      <c r="L30" s="100"/>
      <c r="M30" s="100"/>
      <c r="N30" s="100"/>
      <c r="O30" s="100"/>
    </row>
    <row r="31" spans="1:11" ht="14.25" customHeight="1" hidden="1">
      <c r="A31" s="134" t="s">
        <v>29</v>
      </c>
      <c r="B31" s="179"/>
      <c r="C31" s="179"/>
      <c r="D31" s="179"/>
      <c r="E31" s="179"/>
      <c r="F31" s="179"/>
      <c r="G31" s="179"/>
      <c r="H31" s="179"/>
      <c r="I31" s="37">
        <f>SUM(B31:H31)</f>
        <v>0</v>
      </c>
      <c r="J31" s="260"/>
      <c r="K31" s="261"/>
    </row>
    <row r="32" spans="1:11" ht="13.5" hidden="1">
      <c r="A32" s="93" t="s">
        <v>28</v>
      </c>
      <c r="B32" s="179"/>
      <c r="C32" s="179"/>
      <c r="D32" s="179"/>
      <c r="E32" s="179"/>
      <c r="F32" s="179"/>
      <c r="G32" s="179"/>
      <c r="H32" s="179"/>
      <c r="I32" s="37">
        <f>SUM(B32:H32)</f>
        <v>0</v>
      </c>
      <c r="J32" s="260"/>
      <c r="K32" s="261"/>
    </row>
    <row r="33" spans="1:11" ht="13.5" hidden="1">
      <c r="A33" s="92"/>
      <c r="B33" s="179"/>
      <c r="C33" s="179"/>
      <c r="D33" s="179"/>
      <c r="E33" s="179"/>
      <c r="F33" s="179"/>
      <c r="G33" s="179"/>
      <c r="H33" s="179"/>
      <c r="I33" s="37">
        <f>SUM(B33:H33)</f>
        <v>0</v>
      </c>
      <c r="J33" s="260"/>
      <c r="K33" s="261"/>
    </row>
    <row r="34" spans="1:11" ht="13.5" hidden="1">
      <c r="A34" s="93"/>
      <c r="B34" s="179"/>
      <c r="C34" s="179"/>
      <c r="D34" s="179"/>
      <c r="E34" s="179"/>
      <c r="F34" s="179"/>
      <c r="G34" s="179"/>
      <c r="H34" s="179"/>
      <c r="I34" s="37">
        <f>SUM(B34:H34)</f>
        <v>0</v>
      </c>
      <c r="J34" s="260"/>
      <c r="K34" s="261"/>
    </row>
    <row r="35" spans="1:11" ht="13.5" hidden="1">
      <c r="A35" s="89" t="s">
        <v>38</v>
      </c>
      <c r="B35" s="120">
        <f>SUM(B31:B34)</f>
        <v>0</v>
      </c>
      <c r="C35" s="121">
        <f aca="true" t="shared" si="12" ref="C35:H35">SUM(C31:C34)</f>
        <v>0</v>
      </c>
      <c r="D35" s="121">
        <f t="shared" si="12"/>
        <v>0</v>
      </c>
      <c r="E35" s="121">
        <f t="shared" si="12"/>
        <v>0</v>
      </c>
      <c r="F35" s="121">
        <f t="shared" si="12"/>
        <v>0</v>
      </c>
      <c r="G35" s="121">
        <f t="shared" si="12"/>
        <v>0</v>
      </c>
      <c r="H35" s="122">
        <f t="shared" si="12"/>
        <v>0</v>
      </c>
      <c r="I35" s="123">
        <f>SUM(I31:I34)</f>
        <v>0</v>
      </c>
      <c r="J35" s="260"/>
      <c r="K35" s="261"/>
    </row>
    <row r="36" spans="1:11" ht="13.5" hidden="1">
      <c r="A36" s="90" t="s">
        <v>39</v>
      </c>
      <c r="B36" s="124">
        <f>IF(ISERROR(B35/#REF!),"",(B35/#REF!))</f>
      </c>
      <c r="C36" s="124">
        <f>IF(ISERROR(C35/#REF!),"",(C35/#REF!))</f>
      </c>
      <c r="D36" s="124">
        <f>IF(ISERROR(D35/#REF!),"",(D35/#REF!))</f>
      </c>
      <c r="E36" s="124">
        <f>IF(ISERROR(E35/#REF!),"",(E35/#REF!))</f>
      </c>
      <c r="F36" s="124">
        <f>IF(ISERROR(F35/#REF!),"",(F35/#REF!))</f>
      </c>
      <c r="G36" s="124">
        <f>IF(ISERROR(G35/#REF!),"",(G35/#REF!))</f>
      </c>
      <c r="H36" s="125">
        <f>IF(ISERROR(H35/#REF!),"",(H35/#REF!))</f>
      </c>
      <c r="I36" s="126">
        <f>IF(ISERROR(I35/#REF!),"",(I35/#REF!))</f>
      </c>
      <c r="J36" s="262"/>
      <c r="K36" s="263"/>
    </row>
    <row r="37" spans="1:11" ht="13.5" hidden="1">
      <c r="A37" s="43" t="s">
        <v>48</v>
      </c>
      <c r="J37" s="52"/>
      <c r="K37" s="49"/>
    </row>
    <row r="38" spans="1:11" ht="13.5">
      <c r="A38" s="133" t="s">
        <v>19</v>
      </c>
      <c r="B38" s="30" t="s">
        <v>2</v>
      </c>
      <c r="C38" s="29" t="s">
        <v>3</v>
      </c>
      <c r="D38" s="29" t="s">
        <v>4</v>
      </c>
      <c r="E38" s="29" t="s">
        <v>5</v>
      </c>
      <c r="F38" s="29" t="s">
        <v>6</v>
      </c>
      <c r="G38" s="29" t="s">
        <v>7</v>
      </c>
      <c r="H38" s="31" t="s">
        <v>8</v>
      </c>
      <c r="I38" s="29" t="s">
        <v>9</v>
      </c>
      <c r="J38" s="76" t="s">
        <v>17</v>
      </c>
      <c r="K38" s="75" t="s">
        <v>18</v>
      </c>
    </row>
    <row r="39" spans="1:11" ht="15" thickBot="1">
      <c r="A39" s="136" t="s">
        <v>52</v>
      </c>
      <c r="B39" s="179"/>
      <c r="C39" s="179"/>
      <c r="D39" s="179"/>
      <c r="E39" s="179"/>
      <c r="F39" s="179"/>
      <c r="G39" s="179"/>
      <c r="H39" s="179"/>
      <c r="I39" s="37">
        <f aca="true" t="shared" si="13" ref="I39:I56">SUM(B39:H39)</f>
        <v>0</v>
      </c>
      <c r="J39" s="78"/>
      <c r="K39" s="79"/>
    </row>
    <row r="40" spans="1:11" ht="15" hidden="1" thickBot="1">
      <c r="A40" s="137"/>
      <c r="B40" s="179"/>
      <c r="C40" s="179"/>
      <c r="D40" s="179"/>
      <c r="E40" s="179"/>
      <c r="F40" s="179"/>
      <c r="G40" s="179"/>
      <c r="H40" s="179"/>
      <c r="I40" s="37">
        <f t="shared" si="13"/>
        <v>0</v>
      </c>
      <c r="J40" s="78"/>
      <c r="K40" s="79"/>
    </row>
    <row r="41" spans="1:11" ht="15" customHeight="1" hidden="1">
      <c r="A41" s="137"/>
      <c r="B41" s="179"/>
      <c r="C41" s="179"/>
      <c r="D41" s="179"/>
      <c r="E41" s="179"/>
      <c r="F41" s="179"/>
      <c r="G41" s="179"/>
      <c r="H41" s="179"/>
      <c r="I41" s="37">
        <f t="shared" si="13"/>
        <v>0</v>
      </c>
      <c r="J41" s="256"/>
      <c r="K41" s="257"/>
    </row>
    <row r="42" spans="1:11" ht="15" hidden="1" thickBot="1">
      <c r="A42" s="137"/>
      <c r="B42" s="179"/>
      <c r="C42" s="179"/>
      <c r="D42" s="179"/>
      <c r="E42" s="179"/>
      <c r="F42" s="179"/>
      <c r="G42" s="179"/>
      <c r="H42" s="179"/>
      <c r="I42" s="37">
        <f t="shared" si="13"/>
        <v>0</v>
      </c>
      <c r="J42" s="256"/>
      <c r="K42" s="257"/>
    </row>
    <row r="43" spans="1:11" ht="15" hidden="1" thickBot="1">
      <c r="A43" s="137" t="s">
        <v>30</v>
      </c>
      <c r="B43" s="179"/>
      <c r="C43" s="179"/>
      <c r="D43" s="179"/>
      <c r="E43" s="179"/>
      <c r="F43" s="179"/>
      <c r="G43" s="179"/>
      <c r="H43" s="179"/>
      <c r="I43" s="37">
        <f t="shared" si="13"/>
        <v>0</v>
      </c>
      <c r="J43" s="256"/>
      <c r="K43" s="257"/>
    </row>
    <row r="44" spans="1:11" ht="15" hidden="1" thickBot="1">
      <c r="A44" s="137" t="s">
        <v>30</v>
      </c>
      <c r="B44" s="179"/>
      <c r="C44" s="179"/>
      <c r="D44" s="179"/>
      <c r="E44" s="179"/>
      <c r="F44" s="179"/>
      <c r="G44" s="179"/>
      <c r="H44" s="179"/>
      <c r="I44" s="37">
        <f t="shared" si="13"/>
        <v>0</v>
      </c>
      <c r="J44" s="256"/>
      <c r="K44" s="257"/>
    </row>
    <row r="45" spans="1:11" ht="15" hidden="1" thickBot="1">
      <c r="A45" s="137" t="s">
        <v>30</v>
      </c>
      <c r="B45" s="179"/>
      <c r="C45" s="179"/>
      <c r="D45" s="179"/>
      <c r="E45" s="179"/>
      <c r="F45" s="179"/>
      <c r="G45" s="179"/>
      <c r="H45" s="179"/>
      <c r="I45" s="37">
        <f t="shared" si="13"/>
        <v>0</v>
      </c>
      <c r="J45" s="256"/>
      <c r="K45" s="257"/>
    </row>
    <row r="46" spans="1:11" ht="15" customHeight="1" hidden="1">
      <c r="A46" s="137" t="s">
        <v>30</v>
      </c>
      <c r="B46" s="179"/>
      <c r="C46" s="179"/>
      <c r="D46" s="179"/>
      <c r="E46" s="179"/>
      <c r="F46" s="179"/>
      <c r="G46" s="179"/>
      <c r="H46" s="179"/>
      <c r="I46" s="37">
        <f t="shared" si="13"/>
        <v>0</v>
      </c>
      <c r="J46" s="256"/>
      <c r="K46" s="257"/>
    </row>
    <row r="47" spans="1:11" ht="15" customHeight="1" hidden="1">
      <c r="A47" s="137" t="s">
        <v>30</v>
      </c>
      <c r="B47" s="179"/>
      <c r="C47" s="179"/>
      <c r="D47" s="179"/>
      <c r="E47" s="179"/>
      <c r="F47" s="179"/>
      <c r="G47" s="179"/>
      <c r="H47" s="179"/>
      <c r="I47" s="37">
        <f t="shared" si="13"/>
        <v>0</v>
      </c>
      <c r="J47" s="256"/>
      <c r="K47" s="257"/>
    </row>
    <row r="48" spans="1:11" ht="15" customHeight="1" hidden="1">
      <c r="A48" s="137" t="s">
        <v>30</v>
      </c>
      <c r="B48" s="179"/>
      <c r="C48" s="179"/>
      <c r="D48" s="179"/>
      <c r="E48" s="179"/>
      <c r="F48" s="179"/>
      <c r="G48" s="179"/>
      <c r="H48" s="179"/>
      <c r="I48" s="37">
        <f t="shared" si="13"/>
        <v>0</v>
      </c>
      <c r="J48" s="256"/>
      <c r="K48" s="257"/>
    </row>
    <row r="49" spans="1:11" s="10" customFormat="1" ht="15" customHeight="1" hidden="1">
      <c r="A49" s="137" t="s">
        <v>30</v>
      </c>
      <c r="B49" s="179"/>
      <c r="C49" s="179"/>
      <c r="D49" s="179"/>
      <c r="E49" s="179"/>
      <c r="F49" s="179"/>
      <c r="G49" s="179"/>
      <c r="H49" s="179"/>
      <c r="I49" s="37">
        <f t="shared" si="13"/>
        <v>0</v>
      </c>
      <c r="J49" s="256"/>
      <c r="K49" s="257"/>
    </row>
    <row r="50" spans="1:11" s="10" customFormat="1" ht="15" customHeight="1" hidden="1">
      <c r="A50" s="137" t="s">
        <v>30</v>
      </c>
      <c r="B50" s="179"/>
      <c r="C50" s="179"/>
      <c r="D50" s="179"/>
      <c r="E50" s="179"/>
      <c r="F50" s="179"/>
      <c r="G50" s="179"/>
      <c r="H50" s="179"/>
      <c r="I50" s="37">
        <f t="shared" si="13"/>
        <v>0</v>
      </c>
      <c r="J50" s="91"/>
      <c r="K50" s="201"/>
    </row>
    <row r="51" spans="1:11" s="10" customFormat="1" ht="15" customHeight="1" hidden="1">
      <c r="A51" s="137" t="s">
        <v>30</v>
      </c>
      <c r="B51" s="179"/>
      <c r="C51" s="179"/>
      <c r="D51" s="179"/>
      <c r="E51" s="179"/>
      <c r="F51" s="179"/>
      <c r="G51" s="179"/>
      <c r="H51" s="179"/>
      <c r="I51" s="37">
        <f t="shared" si="13"/>
        <v>0</v>
      </c>
      <c r="J51" s="91"/>
      <c r="K51" s="201"/>
    </row>
    <row r="52" spans="1:11" s="10" customFormat="1" ht="15" customHeight="1" hidden="1">
      <c r="A52" s="137" t="s">
        <v>30</v>
      </c>
      <c r="B52" s="179"/>
      <c r="C52" s="179"/>
      <c r="D52" s="179"/>
      <c r="E52" s="179"/>
      <c r="F52" s="179"/>
      <c r="G52" s="179"/>
      <c r="H52" s="179"/>
      <c r="I52" s="37">
        <f t="shared" si="13"/>
        <v>0</v>
      </c>
      <c r="J52" s="91"/>
      <c r="K52" s="201"/>
    </row>
    <row r="53" spans="1:11" s="10" customFormat="1" ht="15" customHeight="1" hidden="1">
      <c r="A53" s="137" t="s">
        <v>30</v>
      </c>
      <c r="B53" s="179"/>
      <c r="C53" s="179"/>
      <c r="D53" s="179"/>
      <c r="E53" s="179"/>
      <c r="F53" s="179"/>
      <c r="G53" s="179"/>
      <c r="H53" s="179"/>
      <c r="I53" s="37">
        <f t="shared" si="13"/>
        <v>0</v>
      </c>
      <c r="J53" s="78"/>
      <c r="K53" s="79"/>
    </row>
    <row r="54" spans="1:11" ht="15" customHeight="1" hidden="1">
      <c r="A54" s="135" t="s">
        <v>23</v>
      </c>
      <c r="B54" s="179"/>
      <c r="C54" s="179"/>
      <c r="D54" s="179"/>
      <c r="E54" s="179"/>
      <c r="F54" s="179"/>
      <c r="G54" s="179"/>
      <c r="H54" s="179"/>
      <c r="I54" s="37">
        <f t="shared" si="13"/>
        <v>0</v>
      </c>
      <c r="J54" s="78"/>
      <c r="K54" s="79"/>
    </row>
    <row r="55" spans="1:11" ht="15" customHeight="1" hidden="1" thickBot="1">
      <c r="A55" s="135" t="s">
        <v>21</v>
      </c>
      <c r="B55" s="179"/>
      <c r="C55" s="179"/>
      <c r="D55" s="179"/>
      <c r="E55" s="179"/>
      <c r="F55" s="179"/>
      <c r="G55" s="179"/>
      <c r="H55" s="179"/>
      <c r="I55" s="37">
        <f t="shared" si="13"/>
        <v>0</v>
      </c>
      <c r="J55" s="78"/>
      <c r="K55" s="79"/>
    </row>
    <row r="56" spans="1:11" ht="15" hidden="1" thickBot="1">
      <c r="A56" s="136" t="s">
        <v>40</v>
      </c>
      <c r="B56" s="62">
        <f>+B35</f>
        <v>0</v>
      </c>
      <c r="C56" s="62">
        <f aca="true" t="shared" si="14" ref="C56:H56">+C35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  <c r="I56" s="37">
        <f t="shared" si="13"/>
        <v>0</v>
      </c>
      <c r="J56" s="78"/>
      <c r="K56" s="80" t="s">
        <v>26</v>
      </c>
    </row>
    <row r="57" spans="1:11" ht="13.5">
      <c r="A57" s="36" t="s">
        <v>20</v>
      </c>
      <c r="B57" s="118">
        <f aca="true" t="shared" si="15" ref="B57:H57">SUM(B39:B56)</f>
        <v>0</v>
      </c>
      <c r="C57" s="118">
        <f t="shared" si="15"/>
        <v>0</v>
      </c>
      <c r="D57" s="118">
        <f t="shared" si="15"/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8">
        <f t="shared" si="15"/>
        <v>0</v>
      </c>
      <c r="I57" s="119">
        <f>SUM(I39:I56)</f>
        <v>0</v>
      </c>
      <c r="J57" s="169">
        <f>+J58*J8</f>
        <v>11250</v>
      </c>
      <c r="K57" s="177">
        <f>+J57-I57</f>
        <v>11250</v>
      </c>
    </row>
    <row r="58" spans="1:11" ht="15" thickBot="1">
      <c r="A58" s="128"/>
      <c r="B58" s="127"/>
      <c r="C58" s="127"/>
      <c r="D58" s="127"/>
      <c r="E58" s="127"/>
      <c r="F58" s="127"/>
      <c r="G58" s="268" t="s">
        <v>49</v>
      </c>
      <c r="H58" s="269"/>
      <c r="I58" s="129">
        <f>IF(ISERROR(I57/I8),"",(I57/I8))</f>
      </c>
      <c r="J58" s="139">
        <f>+I2</f>
        <v>0.3</v>
      </c>
      <c r="K58" s="192" t="s">
        <v>26</v>
      </c>
    </row>
    <row r="59" spans="10:11" ht="13.5">
      <c r="J59" s="52"/>
      <c r="K59" s="49"/>
    </row>
    <row r="60" spans="1:11" ht="13.5">
      <c r="A60" s="13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3" t="s">
        <v>17</v>
      </c>
      <c r="K60" s="82" t="s">
        <v>18</v>
      </c>
    </row>
    <row r="61" spans="1:11" ht="15" thickBot="1">
      <c r="A61" s="136" t="s">
        <v>52</v>
      </c>
      <c r="B61" s="179"/>
      <c r="C61" s="179"/>
      <c r="D61" s="179"/>
      <c r="E61" s="179"/>
      <c r="F61" s="179"/>
      <c r="G61" s="179"/>
      <c r="H61" s="179"/>
      <c r="I61" s="37">
        <f aca="true" t="shared" si="16" ref="I61:I80">SUM(B61:H61)</f>
        <v>0</v>
      </c>
      <c r="J61" s="78"/>
      <c r="K61" s="79"/>
    </row>
    <row r="62" spans="1:11" ht="15" hidden="1" thickBot="1">
      <c r="A62" s="137"/>
      <c r="B62" s="179"/>
      <c r="C62" s="179"/>
      <c r="D62" s="179"/>
      <c r="E62" s="179"/>
      <c r="F62" s="179"/>
      <c r="G62" s="179"/>
      <c r="H62" s="179"/>
      <c r="I62" s="37">
        <f t="shared" si="16"/>
        <v>0</v>
      </c>
      <c r="J62" s="78"/>
      <c r="K62" s="79"/>
    </row>
    <row r="63" spans="1:11" ht="15" hidden="1" thickBot="1">
      <c r="A63" s="137" t="s">
        <v>30</v>
      </c>
      <c r="B63" s="179"/>
      <c r="C63" s="179"/>
      <c r="D63" s="179"/>
      <c r="E63" s="179"/>
      <c r="F63" s="179"/>
      <c r="G63" s="179"/>
      <c r="H63" s="179"/>
      <c r="I63" s="37">
        <f t="shared" si="16"/>
        <v>0</v>
      </c>
      <c r="J63" s="78"/>
      <c r="K63" s="79"/>
    </row>
    <row r="64" spans="1:11" ht="15" hidden="1" thickBot="1">
      <c r="A64" s="137" t="s">
        <v>30</v>
      </c>
      <c r="B64" s="179"/>
      <c r="C64" s="179"/>
      <c r="D64" s="179"/>
      <c r="E64" s="179"/>
      <c r="F64" s="179"/>
      <c r="G64" s="179"/>
      <c r="H64" s="179"/>
      <c r="I64" s="37">
        <f t="shared" si="16"/>
        <v>0</v>
      </c>
      <c r="J64" s="78"/>
      <c r="K64" s="79"/>
    </row>
    <row r="65" spans="1:11" ht="15" hidden="1" thickBot="1">
      <c r="A65" s="137" t="s">
        <v>30</v>
      </c>
      <c r="B65" s="179"/>
      <c r="C65" s="179"/>
      <c r="D65" s="179"/>
      <c r="E65" s="179"/>
      <c r="F65" s="179"/>
      <c r="G65" s="179"/>
      <c r="H65" s="179"/>
      <c r="I65" s="37">
        <f t="shared" si="16"/>
        <v>0</v>
      </c>
      <c r="J65" s="78"/>
      <c r="K65" s="79"/>
    </row>
    <row r="66" spans="1:11" ht="15" hidden="1" thickBot="1">
      <c r="A66" s="137" t="s">
        <v>30</v>
      </c>
      <c r="B66" s="179"/>
      <c r="C66" s="179"/>
      <c r="D66" s="179"/>
      <c r="E66" s="179"/>
      <c r="F66" s="179"/>
      <c r="G66" s="179"/>
      <c r="H66" s="179"/>
      <c r="I66" s="37">
        <f t="shared" si="16"/>
        <v>0</v>
      </c>
      <c r="J66" s="78"/>
      <c r="K66" s="79"/>
    </row>
    <row r="67" spans="1:11" ht="15" hidden="1" thickBot="1">
      <c r="A67" s="137" t="s">
        <v>30</v>
      </c>
      <c r="B67" s="179"/>
      <c r="C67" s="179"/>
      <c r="D67" s="179"/>
      <c r="E67" s="179"/>
      <c r="F67" s="179"/>
      <c r="G67" s="179"/>
      <c r="H67" s="179"/>
      <c r="I67" s="37">
        <f t="shared" si="16"/>
        <v>0</v>
      </c>
      <c r="J67" s="78"/>
      <c r="K67" s="79"/>
    </row>
    <row r="68" spans="1:11" ht="15" hidden="1" thickBot="1">
      <c r="A68" s="137" t="s">
        <v>30</v>
      </c>
      <c r="B68" s="179"/>
      <c r="C68" s="179"/>
      <c r="D68" s="179"/>
      <c r="E68" s="179"/>
      <c r="F68" s="179"/>
      <c r="G68" s="179"/>
      <c r="H68" s="179"/>
      <c r="I68" s="37">
        <f t="shared" si="16"/>
        <v>0</v>
      </c>
      <c r="J68" s="78"/>
      <c r="K68" s="79"/>
    </row>
    <row r="69" spans="1:11" ht="15" hidden="1" thickBot="1">
      <c r="A69" s="137" t="s">
        <v>30</v>
      </c>
      <c r="B69" s="179"/>
      <c r="C69" s="179"/>
      <c r="D69" s="179"/>
      <c r="E69" s="179"/>
      <c r="F69" s="179"/>
      <c r="G69" s="179"/>
      <c r="H69" s="179"/>
      <c r="I69" s="37">
        <f>SUM(B69:H69)</f>
        <v>0</v>
      </c>
      <c r="J69" s="78"/>
      <c r="K69" s="79"/>
    </row>
    <row r="70" spans="1:11" ht="15" hidden="1" thickBot="1">
      <c r="A70" s="137" t="s">
        <v>30</v>
      </c>
      <c r="B70" s="179"/>
      <c r="C70" s="179"/>
      <c r="D70" s="179"/>
      <c r="E70" s="179"/>
      <c r="F70" s="179"/>
      <c r="G70" s="179"/>
      <c r="H70" s="179"/>
      <c r="I70" s="37">
        <f aca="true" t="shared" si="17" ref="I70:I78">SUM(B70:H70)</f>
        <v>0</v>
      </c>
      <c r="J70" s="78"/>
      <c r="K70" s="79"/>
    </row>
    <row r="71" spans="1:11" ht="15" hidden="1" thickBot="1">
      <c r="A71" s="137" t="s">
        <v>30</v>
      </c>
      <c r="B71" s="179"/>
      <c r="C71" s="179"/>
      <c r="D71" s="179"/>
      <c r="E71" s="179"/>
      <c r="F71" s="179"/>
      <c r="G71" s="179"/>
      <c r="H71" s="179"/>
      <c r="I71" s="37">
        <f t="shared" si="17"/>
        <v>0</v>
      </c>
      <c r="J71" s="78"/>
      <c r="K71" s="79"/>
    </row>
    <row r="72" spans="1:11" ht="15" hidden="1" thickBot="1">
      <c r="A72" s="137" t="s">
        <v>30</v>
      </c>
      <c r="B72" s="179"/>
      <c r="C72" s="179"/>
      <c r="D72" s="179"/>
      <c r="E72" s="179"/>
      <c r="F72" s="179"/>
      <c r="G72" s="179"/>
      <c r="H72" s="179"/>
      <c r="I72" s="37">
        <f t="shared" si="17"/>
        <v>0</v>
      </c>
      <c r="J72" s="78"/>
      <c r="K72" s="79"/>
    </row>
    <row r="73" spans="1:11" ht="15" hidden="1" thickBot="1">
      <c r="A73" s="137" t="s">
        <v>30</v>
      </c>
      <c r="B73" s="179"/>
      <c r="C73" s="179"/>
      <c r="D73" s="179"/>
      <c r="E73" s="179"/>
      <c r="F73" s="179"/>
      <c r="G73" s="179"/>
      <c r="H73" s="179"/>
      <c r="I73" s="37">
        <f t="shared" si="17"/>
        <v>0</v>
      </c>
      <c r="J73" s="78"/>
      <c r="K73" s="79"/>
    </row>
    <row r="74" spans="1:11" ht="15" hidden="1" thickBot="1">
      <c r="A74" s="137" t="s">
        <v>30</v>
      </c>
      <c r="B74" s="179"/>
      <c r="C74" s="179"/>
      <c r="D74" s="179"/>
      <c r="E74" s="179"/>
      <c r="F74" s="179"/>
      <c r="G74" s="179"/>
      <c r="H74" s="179"/>
      <c r="I74" s="37">
        <f t="shared" si="17"/>
        <v>0</v>
      </c>
      <c r="J74" s="78"/>
      <c r="K74" s="79"/>
    </row>
    <row r="75" spans="1:11" ht="15" hidden="1" thickBot="1">
      <c r="A75" s="137" t="s">
        <v>30</v>
      </c>
      <c r="B75" s="179"/>
      <c r="C75" s="179"/>
      <c r="D75" s="179"/>
      <c r="E75" s="179"/>
      <c r="F75" s="179"/>
      <c r="G75" s="179"/>
      <c r="H75" s="179"/>
      <c r="I75" s="37">
        <f t="shared" si="17"/>
        <v>0</v>
      </c>
      <c r="J75" s="78"/>
      <c r="K75" s="79"/>
    </row>
    <row r="76" spans="1:11" ht="15" hidden="1" thickBot="1">
      <c r="A76" s="137" t="s">
        <v>30</v>
      </c>
      <c r="B76" s="179"/>
      <c r="C76" s="179"/>
      <c r="D76" s="179"/>
      <c r="E76" s="179"/>
      <c r="F76" s="179"/>
      <c r="G76" s="179"/>
      <c r="H76" s="179"/>
      <c r="I76" s="37">
        <f t="shared" si="17"/>
        <v>0</v>
      </c>
      <c r="J76" s="78"/>
      <c r="K76" s="79"/>
    </row>
    <row r="77" spans="1:11" ht="15" hidden="1" thickBot="1">
      <c r="A77" s="137" t="s">
        <v>30</v>
      </c>
      <c r="B77" s="179"/>
      <c r="C77" s="179"/>
      <c r="D77" s="179"/>
      <c r="E77" s="179"/>
      <c r="F77" s="179"/>
      <c r="G77" s="179"/>
      <c r="H77" s="179"/>
      <c r="I77" s="37">
        <f t="shared" si="17"/>
        <v>0</v>
      </c>
      <c r="J77" s="78"/>
      <c r="K77" s="79"/>
    </row>
    <row r="78" spans="1:11" ht="15" hidden="1" thickBot="1">
      <c r="A78" s="135" t="s">
        <v>23</v>
      </c>
      <c r="B78" s="179"/>
      <c r="C78" s="179"/>
      <c r="D78" s="179"/>
      <c r="E78" s="179"/>
      <c r="F78" s="179"/>
      <c r="G78" s="179"/>
      <c r="H78" s="179"/>
      <c r="I78" s="37">
        <f t="shared" si="17"/>
        <v>0</v>
      </c>
      <c r="J78" s="78"/>
      <c r="K78" s="79"/>
    </row>
    <row r="79" spans="1:11" ht="15" hidden="1" thickBot="1">
      <c r="A79" s="135" t="s">
        <v>21</v>
      </c>
      <c r="B79" s="179"/>
      <c r="C79" s="179"/>
      <c r="D79" s="179"/>
      <c r="E79" s="179"/>
      <c r="F79" s="179"/>
      <c r="G79" s="179"/>
      <c r="H79" s="179"/>
      <c r="I79" s="37">
        <f t="shared" si="16"/>
        <v>0</v>
      </c>
      <c r="J79" s="78"/>
      <c r="K79" s="79"/>
    </row>
    <row r="80" spans="1:11" ht="15" hidden="1" thickBot="1">
      <c r="A80" s="135" t="s">
        <v>21</v>
      </c>
      <c r="B80" s="179"/>
      <c r="C80" s="179"/>
      <c r="D80" s="179"/>
      <c r="E80" s="179"/>
      <c r="F80" s="179"/>
      <c r="G80" s="179"/>
      <c r="H80" s="179"/>
      <c r="I80" s="37">
        <f t="shared" si="16"/>
        <v>0</v>
      </c>
      <c r="J80" s="78"/>
      <c r="K80" s="85" t="s">
        <v>26</v>
      </c>
    </row>
    <row r="81" spans="1:11" ht="13.5">
      <c r="A81" s="35" t="s">
        <v>25</v>
      </c>
      <c r="B81" s="130">
        <f aca="true" t="shared" si="18" ref="B81:I81">SUM(B61:B80)</f>
        <v>0</v>
      </c>
      <c r="C81" s="130">
        <f t="shared" si="18"/>
        <v>0</v>
      </c>
      <c r="D81" s="130">
        <f t="shared" si="18"/>
        <v>0</v>
      </c>
      <c r="E81" s="130">
        <f t="shared" si="18"/>
        <v>0</v>
      </c>
      <c r="F81" s="130">
        <f t="shared" si="18"/>
        <v>0</v>
      </c>
      <c r="G81" s="130">
        <f t="shared" si="18"/>
        <v>0</v>
      </c>
      <c r="H81" s="130">
        <f t="shared" si="18"/>
        <v>0</v>
      </c>
      <c r="I81" s="131">
        <f t="shared" si="18"/>
        <v>0</v>
      </c>
      <c r="J81" s="175">
        <f>+J9*J82</f>
        <v>4000</v>
      </c>
      <c r="K81" s="178">
        <f>+J81-I81</f>
        <v>4000</v>
      </c>
    </row>
    <row r="82" spans="1:11" ht="15" thickBot="1">
      <c r="A82" s="128"/>
      <c r="B82" s="127"/>
      <c r="C82" s="127"/>
      <c r="D82" s="127"/>
      <c r="E82" s="127"/>
      <c r="F82" s="127"/>
      <c r="G82" s="270" t="s">
        <v>50</v>
      </c>
      <c r="H82" s="271"/>
      <c r="I82" s="220">
        <f>IF(ISERROR(I81/I9),"",(I81/I9))</f>
      </c>
      <c r="J82" s="138">
        <f>+J2</f>
        <v>0.2</v>
      </c>
      <c r="K82" s="193" t="s">
        <v>26</v>
      </c>
    </row>
  </sheetData>
  <sheetProtection sheet="1" objects="1" scenarios="1" selectLockedCells="1"/>
  <mergeCells count="18">
    <mergeCell ref="J46:K46"/>
    <mergeCell ref="J47:K47"/>
    <mergeCell ref="J48:K48"/>
    <mergeCell ref="J49:K49"/>
    <mergeCell ref="G58:H58"/>
    <mergeCell ref="G82:H82"/>
    <mergeCell ref="J30:K36"/>
    <mergeCell ref="J41:K41"/>
    <mergeCell ref="J42:K42"/>
    <mergeCell ref="J43:K43"/>
    <mergeCell ref="J44:K44"/>
    <mergeCell ref="J45:K45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B5" sqref="B5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421875" style="3" customWidth="1"/>
    <col min="11" max="11" width="9.7109375" style="2" customWidth="1"/>
    <col min="12" max="16384" width="8.8515625" style="2" customWidth="1"/>
  </cols>
  <sheetData>
    <row r="1" spans="1:10" s="4" customFormat="1" ht="18">
      <c r="A1" s="276" t="str">
        <f>+'Week 1'!A1:C1</f>
        <v>West End Tavern</v>
      </c>
      <c r="B1" s="276"/>
      <c r="C1" s="276"/>
      <c r="D1" s="273" t="s">
        <v>56</v>
      </c>
      <c r="E1" s="275"/>
      <c r="F1" s="275"/>
      <c r="G1" s="275"/>
      <c r="H1" s="274"/>
      <c r="I1" s="273" t="s">
        <v>62</v>
      </c>
      <c r="J1" s="274"/>
    </row>
    <row r="2" spans="1:10" s="1" customFormat="1" ht="13.5">
      <c r="A2" s="1" t="s">
        <v>14</v>
      </c>
      <c r="B2" s="215">
        <f>+'Week 1'!B2+14</f>
        <v>42604</v>
      </c>
      <c r="D2" s="216">
        <f>+'Week 1'!D2</f>
        <v>0.05</v>
      </c>
      <c r="E2" s="217">
        <f>+'Week 1'!E2</f>
        <v>0.04</v>
      </c>
      <c r="F2" s="217">
        <f>+'Week 1'!F2</f>
        <v>0.2</v>
      </c>
      <c r="G2" s="217">
        <f>+'Week 1'!G2</f>
        <v>0.04</v>
      </c>
      <c r="H2" s="218">
        <f>+'Week 1'!H2</f>
        <v>0.24</v>
      </c>
      <c r="I2" s="216">
        <f>+'Week 1'!I2</f>
        <v>0.3</v>
      </c>
      <c r="J2" s="218">
        <f>+'Week 1'!J2</f>
        <v>0.2</v>
      </c>
    </row>
    <row r="3" spans="4:10" s="1" customFormat="1" ht="13.5">
      <c r="D3" s="195" t="s">
        <v>57</v>
      </c>
      <c r="E3" s="196" t="s">
        <v>58</v>
      </c>
      <c r="F3" s="196" t="s">
        <v>59</v>
      </c>
      <c r="G3" s="196" t="s">
        <v>60</v>
      </c>
      <c r="H3" s="197" t="s">
        <v>64</v>
      </c>
      <c r="I3" s="195" t="s">
        <v>61</v>
      </c>
      <c r="J3" s="197" t="s">
        <v>58</v>
      </c>
    </row>
    <row r="4" ht="14.25" customHeight="1">
      <c r="I4" s="47">
        <f>+IF(I5=1,"","&lt;--uh oh . . . Needs to be 100%")</f>
      </c>
    </row>
    <row r="5" spans="1:12" s="7" customFormat="1" ht="15">
      <c r="A5" s="5" t="s">
        <v>11</v>
      </c>
      <c r="B5" s="39">
        <v>0.1</v>
      </c>
      <c r="C5" s="39">
        <v>0.11</v>
      </c>
      <c r="D5" s="39">
        <v>0.11</v>
      </c>
      <c r="E5" s="39">
        <v>0.13</v>
      </c>
      <c r="F5" s="39">
        <v>0.25</v>
      </c>
      <c r="G5" s="39">
        <v>0.23</v>
      </c>
      <c r="H5" s="39">
        <v>0.07</v>
      </c>
      <c r="I5" s="6">
        <f>SUM(B5:H5)</f>
        <v>1</v>
      </c>
      <c r="J5" s="188" t="s">
        <v>63</v>
      </c>
      <c r="K5" s="46"/>
      <c r="L5" s="46"/>
    </row>
    <row r="6" spans="1:10" s="10" customFormat="1" ht="14.25" customHeight="1">
      <c r="A6" s="266" t="s">
        <v>10</v>
      </c>
      <c r="B6" s="8">
        <f>+B2</f>
        <v>42604</v>
      </c>
      <c r="C6" s="9">
        <f aca="true" t="shared" si="0" ref="C6:H6">+B6+1</f>
        <v>42605</v>
      </c>
      <c r="D6" s="9">
        <f t="shared" si="0"/>
        <v>42606</v>
      </c>
      <c r="E6" s="9">
        <f t="shared" si="0"/>
        <v>42607</v>
      </c>
      <c r="F6" s="9">
        <f t="shared" si="0"/>
        <v>42608</v>
      </c>
      <c r="G6" s="9">
        <f t="shared" si="0"/>
        <v>42609</v>
      </c>
      <c r="H6" s="9">
        <f t="shared" si="0"/>
        <v>42610</v>
      </c>
      <c r="I6" s="266" t="s">
        <v>55</v>
      </c>
      <c r="J6" s="264" t="s">
        <v>22</v>
      </c>
    </row>
    <row r="7" spans="1:10" s="10" customFormat="1" ht="13.5">
      <c r="A7" s="26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267"/>
      <c r="J7" s="265"/>
    </row>
    <row r="8" spans="1:10" s="10" customFormat="1" ht="13.5">
      <c r="A8" s="181" t="s">
        <v>53</v>
      </c>
      <c r="B8" s="202"/>
      <c r="C8" s="41"/>
      <c r="D8" s="41"/>
      <c r="E8" s="41"/>
      <c r="F8" s="41"/>
      <c r="G8" s="41"/>
      <c r="H8" s="203"/>
      <c r="I8" s="182">
        <f>SUM(B8:H8)</f>
        <v>0</v>
      </c>
      <c r="J8" s="183">
        <v>37500</v>
      </c>
    </row>
    <row r="9" spans="1:10" s="10" customFormat="1" ht="13.5">
      <c r="A9" s="184" t="s">
        <v>54</v>
      </c>
      <c r="B9" s="204"/>
      <c r="C9" s="179"/>
      <c r="D9" s="179"/>
      <c r="E9" s="179"/>
      <c r="F9" s="179"/>
      <c r="G9" s="179"/>
      <c r="H9" s="205"/>
      <c r="I9" s="185">
        <f>SUM(B9:H9)</f>
        <v>0</v>
      </c>
      <c r="J9" s="44">
        <v>20000</v>
      </c>
    </row>
    <row r="10" spans="1:10" s="10" customFormat="1" ht="13.5">
      <c r="A10" s="186" t="s">
        <v>27</v>
      </c>
      <c r="B10" s="206"/>
      <c r="C10" s="42"/>
      <c r="D10" s="42"/>
      <c r="E10" s="42"/>
      <c r="F10" s="42"/>
      <c r="G10" s="42"/>
      <c r="H10" s="207"/>
      <c r="I10" s="187">
        <f>SUM(B10:H10)</f>
        <v>0</v>
      </c>
      <c r="J10" s="44">
        <v>0</v>
      </c>
    </row>
    <row r="11" spans="1:10" s="10" customFormat="1" ht="19.5" customHeight="1">
      <c r="A11" s="16" t="s">
        <v>13</v>
      </c>
      <c r="B11" s="109">
        <f aca="true" t="shared" si="1" ref="B11:J11">+B9+B8+B10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10">
        <f t="shared" si="1"/>
        <v>0</v>
      </c>
      <c r="J11" s="38">
        <f t="shared" si="1"/>
        <v>57500</v>
      </c>
    </row>
    <row r="12" spans="1:10" ht="15" thickBot="1">
      <c r="A12" s="14" t="s">
        <v>0</v>
      </c>
      <c r="B12" s="103">
        <f aca="true" t="shared" si="2" ref="B12:H12">+$J$11*B5</f>
        <v>5750</v>
      </c>
      <c r="C12" s="103">
        <f t="shared" si="2"/>
        <v>6325</v>
      </c>
      <c r="D12" s="103">
        <f t="shared" si="2"/>
        <v>6325</v>
      </c>
      <c r="E12" s="103">
        <f t="shared" si="2"/>
        <v>7475</v>
      </c>
      <c r="F12" s="103">
        <f t="shared" si="2"/>
        <v>14375</v>
      </c>
      <c r="G12" s="103">
        <f t="shared" si="2"/>
        <v>13225</v>
      </c>
      <c r="H12" s="103">
        <f t="shared" si="2"/>
        <v>4025.0000000000005</v>
      </c>
      <c r="I12" s="111">
        <f>+SUMIF(B11:H11,"&gt;0",B12:H12)</f>
        <v>0</v>
      </c>
      <c r="J12" s="37"/>
    </row>
    <row r="13" spans="1:10" s="18" customFormat="1" ht="15" thickBot="1">
      <c r="A13" s="17" t="s">
        <v>12</v>
      </c>
      <c r="B13" s="104">
        <f aca="true" t="shared" si="3" ref="B13:I13">+B11-B12</f>
        <v>-5750</v>
      </c>
      <c r="C13" s="104">
        <f t="shared" si="3"/>
        <v>-6325</v>
      </c>
      <c r="D13" s="104">
        <f t="shared" si="3"/>
        <v>-6325</v>
      </c>
      <c r="E13" s="104">
        <f t="shared" si="3"/>
        <v>-7475</v>
      </c>
      <c r="F13" s="104">
        <f t="shared" si="3"/>
        <v>-14375</v>
      </c>
      <c r="G13" s="104">
        <f t="shared" si="3"/>
        <v>-13225</v>
      </c>
      <c r="H13" s="104">
        <f t="shared" si="3"/>
        <v>-4025.0000000000005</v>
      </c>
      <c r="I13" s="112">
        <f t="shared" si="3"/>
        <v>0</v>
      </c>
      <c r="J13" s="45" t="s">
        <v>26</v>
      </c>
    </row>
    <row r="14" ht="19.5" customHeight="1">
      <c r="A14" s="43" t="s">
        <v>46</v>
      </c>
    </row>
    <row r="15" spans="1:11" ht="13.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55</v>
      </c>
      <c r="J15" s="208" t="s">
        <v>17</v>
      </c>
      <c r="K15" s="20" t="s">
        <v>18</v>
      </c>
    </row>
    <row r="16" spans="1:11" ht="13.5">
      <c r="A16" s="14" t="s">
        <v>41</v>
      </c>
      <c r="B16" s="62">
        <f>+$I16/7</f>
        <v>299.45</v>
      </c>
      <c r="C16" s="62">
        <f aca="true" t="shared" si="4" ref="C16:H18">+$I16/7</f>
        <v>299.45</v>
      </c>
      <c r="D16" s="62">
        <f t="shared" si="4"/>
        <v>299.45</v>
      </c>
      <c r="E16" s="62">
        <f t="shared" si="4"/>
        <v>299.45</v>
      </c>
      <c r="F16" s="62">
        <f t="shared" si="4"/>
        <v>299.45</v>
      </c>
      <c r="G16" s="62">
        <f t="shared" si="4"/>
        <v>299.45</v>
      </c>
      <c r="H16" s="62">
        <f t="shared" si="4"/>
        <v>299.45</v>
      </c>
      <c r="I16" s="189">
        <v>2096.15</v>
      </c>
      <c r="J16" s="209">
        <f>+I16</f>
        <v>2096.15</v>
      </c>
      <c r="K16" s="113"/>
    </row>
    <row r="17" spans="1:11" ht="13.5">
      <c r="A17" s="14" t="s">
        <v>35</v>
      </c>
      <c r="B17" s="62">
        <f>+$I17/7</f>
        <v>0</v>
      </c>
      <c r="C17" s="62">
        <f t="shared" si="4"/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189">
        <v>0</v>
      </c>
      <c r="J17" s="111">
        <f>+I17</f>
        <v>0</v>
      </c>
      <c r="K17" s="113"/>
    </row>
    <row r="18" spans="1:11" ht="13.5">
      <c r="A18" s="22" t="s">
        <v>36</v>
      </c>
      <c r="B18" s="101">
        <f>+$I18/7</f>
        <v>373.57142857142856</v>
      </c>
      <c r="C18" s="101">
        <f t="shared" si="4"/>
        <v>373.57142857142856</v>
      </c>
      <c r="D18" s="101">
        <f t="shared" si="4"/>
        <v>373.57142857142856</v>
      </c>
      <c r="E18" s="101">
        <f t="shared" si="4"/>
        <v>373.57142857142856</v>
      </c>
      <c r="F18" s="101">
        <f t="shared" si="4"/>
        <v>373.57142857142856</v>
      </c>
      <c r="G18" s="101">
        <f t="shared" si="4"/>
        <v>373.57142857142856</v>
      </c>
      <c r="H18" s="101">
        <f t="shared" si="4"/>
        <v>373.57142857142856</v>
      </c>
      <c r="I18" s="190">
        <v>2615</v>
      </c>
      <c r="J18" s="210">
        <f>+I18</f>
        <v>2615</v>
      </c>
      <c r="K18" s="114"/>
    </row>
    <row r="19" spans="1:11" ht="13.5">
      <c r="A19" s="23" t="s">
        <v>31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211">
        <f>+J11*J24</f>
        <v>2875</v>
      </c>
      <c r="K19" s="115">
        <f>+J19-I19</f>
        <v>2875</v>
      </c>
    </row>
    <row r="20" spans="1:11" ht="13.5">
      <c r="A20" s="14" t="s">
        <v>32</v>
      </c>
      <c r="B20" s="179"/>
      <c r="C20" s="179"/>
      <c r="D20" s="179"/>
      <c r="E20" s="179"/>
      <c r="F20" s="179"/>
      <c r="G20" s="179"/>
      <c r="H20" s="179"/>
      <c r="I20" s="37">
        <f>SUM(B20:H20)</f>
        <v>0</v>
      </c>
      <c r="J20" s="212">
        <f>+J9*J25-I17</f>
        <v>800</v>
      </c>
      <c r="K20" s="113">
        <f>+J20-I20</f>
        <v>800</v>
      </c>
    </row>
    <row r="21" spans="1:11" ht="13.5">
      <c r="A21" s="14" t="s">
        <v>33</v>
      </c>
      <c r="B21" s="179"/>
      <c r="C21" s="179"/>
      <c r="D21" s="179"/>
      <c r="E21" s="179"/>
      <c r="F21" s="179"/>
      <c r="G21" s="179"/>
      <c r="H21" s="179"/>
      <c r="I21" s="37">
        <f>SUM(B21:H21)</f>
        <v>0</v>
      </c>
      <c r="J21" s="212">
        <f>+J8*J26-I18</f>
        <v>4885</v>
      </c>
      <c r="K21" s="113">
        <f>+J21-I21</f>
        <v>4885</v>
      </c>
    </row>
    <row r="22" spans="1:11" ht="15" thickBot="1">
      <c r="A22" s="22" t="s">
        <v>34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213">
        <f>+J11*J27-I16</f>
        <v>203.8499999999999</v>
      </c>
      <c r="K22" s="114">
        <f>+J22-I22</f>
        <v>203.8499999999999</v>
      </c>
    </row>
    <row r="23" spans="1:11" s="10" customFormat="1" ht="19.5" customHeight="1">
      <c r="A23" s="32" t="s">
        <v>1</v>
      </c>
      <c r="B23" s="33">
        <f aca="true" t="shared" si="5" ref="B23:J23">SUM(B16:B22)</f>
        <v>673.0214285714285</v>
      </c>
      <c r="C23" s="33">
        <f t="shared" si="5"/>
        <v>673.0214285714285</v>
      </c>
      <c r="D23" s="33">
        <f t="shared" si="5"/>
        <v>673.0214285714285</v>
      </c>
      <c r="E23" s="33">
        <f t="shared" si="5"/>
        <v>673.0214285714285</v>
      </c>
      <c r="F23" s="33">
        <f t="shared" si="5"/>
        <v>673.0214285714285</v>
      </c>
      <c r="G23" s="33">
        <f t="shared" si="5"/>
        <v>673.0214285714285</v>
      </c>
      <c r="H23" s="33">
        <f t="shared" si="5"/>
        <v>673.0214285714285</v>
      </c>
      <c r="I23" s="34">
        <f t="shared" si="5"/>
        <v>4711.15</v>
      </c>
      <c r="J23" s="116">
        <f t="shared" si="5"/>
        <v>13475</v>
      </c>
      <c r="K23" s="117">
        <f>SUM(K19:K22)</f>
        <v>8763.85</v>
      </c>
    </row>
    <row r="24" spans="1:11" ht="13.5">
      <c r="A24" s="14" t="s">
        <v>42</v>
      </c>
      <c r="B24" s="105">
        <f>IF(ISERROR(B19/B11),"",B19/B11)</f>
      </c>
      <c r="C24" s="105">
        <f aca="true" t="shared" si="6" ref="C24:I24">IF(ISERROR(C19/C11),"",C19/C11)</f>
      </c>
      <c r="D24" s="105">
        <f t="shared" si="6"/>
      </c>
      <c r="E24" s="105">
        <f t="shared" si="6"/>
      </c>
      <c r="F24" s="105">
        <f t="shared" si="6"/>
      </c>
      <c r="G24" s="105">
        <f t="shared" si="6"/>
      </c>
      <c r="H24" s="105">
        <f t="shared" si="6"/>
      </c>
      <c r="I24" s="106">
        <f t="shared" si="6"/>
      </c>
      <c r="J24" s="87">
        <f>+D2</f>
        <v>0.05</v>
      </c>
      <c r="K24" s="72"/>
    </row>
    <row r="25" spans="1:11" ht="13.5">
      <c r="A25" s="14" t="s">
        <v>43</v>
      </c>
      <c r="B25" s="105">
        <f aca="true" t="shared" si="7" ref="B25:I25">IF(ISERROR((B20+B17)/B9),"",((B20+B17)/B9))</f>
      </c>
      <c r="C25" s="105">
        <f t="shared" si="7"/>
      </c>
      <c r="D25" s="105">
        <f t="shared" si="7"/>
      </c>
      <c r="E25" s="105">
        <f t="shared" si="7"/>
      </c>
      <c r="F25" s="105">
        <f t="shared" si="7"/>
      </c>
      <c r="G25" s="105">
        <f t="shared" si="7"/>
      </c>
      <c r="H25" s="105">
        <f t="shared" si="7"/>
      </c>
      <c r="I25" s="106">
        <f t="shared" si="7"/>
      </c>
      <c r="J25" s="87">
        <f>+E2</f>
        <v>0.04</v>
      </c>
      <c r="K25" s="72"/>
    </row>
    <row r="26" spans="1:11" ht="13.5">
      <c r="A26" s="14" t="s">
        <v>44</v>
      </c>
      <c r="B26" s="105">
        <f aca="true" t="shared" si="8" ref="B26:I26">IF(ISERROR((B21+B18)/B8),"",((B21+B18)/B8))</f>
      </c>
      <c r="C26" s="105">
        <f t="shared" si="8"/>
      </c>
      <c r="D26" s="105">
        <f t="shared" si="8"/>
      </c>
      <c r="E26" s="105">
        <f t="shared" si="8"/>
      </c>
      <c r="F26" s="105">
        <f t="shared" si="8"/>
      </c>
      <c r="G26" s="105">
        <f t="shared" si="8"/>
      </c>
      <c r="H26" s="105">
        <f t="shared" si="8"/>
      </c>
      <c r="I26" s="106">
        <f t="shared" si="8"/>
      </c>
      <c r="J26" s="87">
        <f>+F2</f>
        <v>0.2</v>
      </c>
      <c r="K26" s="73" t="s">
        <v>26</v>
      </c>
    </row>
    <row r="27" spans="1:11" ht="13.5">
      <c r="A27" s="14" t="s">
        <v>45</v>
      </c>
      <c r="B27" s="105">
        <f>IF(ISERROR((B16+B22)/B11),"",((B16+B22)/B11))</f>
      </c>
      <c r="C27" s="105">
        <f aca="true" t="shared" si="9" ref="C27:I27">IF(ISERROR((C16+C22)/C11),"",((C16+C22)/C11))</f>
      </c>
      <c r="D27" s="105">
        <f t="shared" si="9"/>
      </c>
      <c r="E27" s="105">
        <f t="shared" si="9"/>
      </c>
      <c r="F27" s="105">
        <f t="shared" si="9"/>
      </c>
      <c r="G27" s="105">
        <f t="shared" si="9"/>
      </c>
      <c r="H27" s="105">
        <f t="shared" si="9"/>
      </c>
      <c r="I27" s="106">
        <f t="shared" si="9"/>
      </c>
      <c r="J27" s="87">
        <f>+G2</f>
        <v>0.04</v>
      </c>
      <c r="K27" s="73"/>
    </row>
    <row r="28" spans="1:11" ht="19.5" customHeight="1" thickBot="1">
      <c r="A28" s="88" t="s">
        <v>16</v>
      </c>
      <c r="B28" s="107">
        <f>IF(ISERROR(B23/B11),"",(B23/B11))</f>
      </c>
      <c r="C28" s="107">
        <f aca="true" t="shared" si="10" ref="C28:I28">IF(ISERROR(C23/C11),"",(C23/C11))</f>
      </c>
      <c r="D28" s="107">
        <f t="shared" si="10"/>
      </c>
      <c r="E28" s="107">
        <f t="shared" si="10"/>
      </c>
      <c r="F28" s="107">
        <f t="shared" si="10"/>
      </c>
      <c r="G28" s="107">
        <f t="shared" si="10"/>
      </c>
      <c r="H28" s="107">
        <f t="shared" si="10"/>
      </c>
      <c r="I28" s="108">
        <f t="shared" si="10"/>
      </c>
      <c r="J28" s="191">
        <f>+H2</f>
        <v>0.24</v>
      </c>
      <c r="K28" s="74">
        <f>IF(ISERROR(J28-I28),"",(J28-I28))</f>
      </c>
    </row>
    <row r="29" spans="1:11" s="96" customFormat="1" ht="19.5" customHeight="1">
      <c r="A29" s="95"/>
      <c r="B29" s="94"/>
      <c r="C29" s="94"/>
      <c r="D29" s="94"/>
      <c r="E29" s="94"/>
      <c r="F29" s="94"/>
      <c r="G29" s="94"/>
      <c r="H29" s="94"/>
      <c r="I29" s="94"/>
      <c r="J29" s="140"/>
      <c r="K29" s="165"/>
    </row>
    <row r="30" spans="1:15" ht="13.5" hidden="1">
      <c r="A30" s="97" t="s">
        <v>37</v>
      </c>
      <c r="B30" s="98" t="str">
        <f>B38</f>
        <v>Mon</v>
      </c>
      <c r="C30" s="98" t="str">
        <f aca="true" t="shared" si="11" ref="C30:H30">C38</f>
        <v>Tue</v>
      </c>
      <c r="D30" s="98" t="str">
        <f t="shared" si="11"/>
        <v>Wed</v>
      </c>
      <c r="E30" s="98" t="str">
        <f t="shared" si="11"/>
        <v>Thu</v>
      </c>
      <c r="F30" s="98" t="str">
        <f t="shared" si="11"/>
        <v>Fri</v>
      </c>
      <c r="G30" s="98" t="str">
        <f t="shared" si="11"/>
        <v>Sat</v>
      </c>
      <c r="H30" s="98" t="str">
        <f t="shared" si="11"/>
        <v>Sun</v>
      </c>
      <c r="I30" s="99" t="s">
        <v>9</v>
      </c>
      <c r="J30" s="258" t="s">
        <v>47</v>
      </c>
      <c r="K30" s="259"/>
      <c r="L30" s="100"/>
      <c r="M30" s="100"/>
      <c r="N30" s="100"/>
      <c r="O30" s="100"/>
    </row>
    <row r="31" spans="1:11" ht="14.25" customHeight="1" hidden="1">
      <c r="A31" s="134" t="s">
        <v>29</v>
      </c>
      <c r="B31" s="179"/>
      <c r="C31" s="179"/>
      <c r="D31" s="179"/>
      <c r="E31" s="179"/>
      <c r="F31" s="179"/>
      <c r="G31" s="179"/>
      <c r="H31" s="179"/>
      <c r="I31" s="37">
        <f>SUM(B31:H31)</f>
        <v>0</v>
      </c>
      <c r="J31" s="260"/>
      <c r="K31" s="261"/>
    </row>
    <row r="32" spans="1:11" ht="13.5" hidden="1">
      <c r="A32" s="93" t="s">
        <v>28</v>
      </c>
      <c r="B32" s="179"/>
      <c r="C32" s="179"/>
      <c r="D32" s="179"/>
      <c r="E32" s="179"/>
      <c r="F32" s="179"/>
      <c r="G32" s="179"/>
      <c r="H32" s="179"/>
      <c r="I32" s="37">
        <f>SUM(B32:H32)</f>
        <v>0</v>
      </c>
      <c r="J32" s="260"/>
      <c r="K32" s="261"/>
    </row>
    <row r="33" spans="1:11" ht="13.5" hidden="1">
      <c r="A33" s="92"/>
      <c r="B33" s="179"/>
      <c r="C33" s="179"/>
      <c r="D33" s="179"/>
      <c r="E33" s="179"/>
      <c r="F33" s="179"/>
      <c r="G33" s="179"/>
      <c r="H33" s="179"/>
      <c r="I33" s="37">
        <f>SUM(B33:H33)</f>
        <v>0</v>
      </c>
      <c r="J33" s="260"/>
      <c r="K33" s="261"/>
    </row>
    <row r="34" spans="1:11" ht="13.5" hidden="1">
      <c r="A34" s="93"/>
      <c r="B34" s="179"/>
      <c r="C34" s="179"/>
      <c r="D34" s="179"/>
      <c r="E34" s="179"/>
      <c r="F34" s="179"/>
      <c r="G34" s="179"/>
      <c r="H34" s="179"/>
      <c r="I34" s="37">
        <f>SUM(B34:H34)</f>
        <v>0</v>
      </c>
      <c r="J34" s="260"/>
      <c r="K34" s="261"/>
    </row>
    <row r="35" spans="1:11" ht="13.5" hidden="1">
      <c r="A35" s="89" t="s">
        <v>38</v>
      </c>
      <c r="B35" s="120">
        <f>SUM(B31:B34)</f>
        <v>0</v>
      </c>
      <c r="C35" s="121">
        <f aca="true" t="shared" si="12" ref="C35:H35">SUM(C31:C34)</f>
        <v>0</v>
      </c>
      <c r="D35" s="121">
        <f t="shared" si="12"/>
        <v>0</v>
      </c>
      <c r="E35" s="121">
        <f t="shared" si="12"/>
        <v>0</v>
      </c>
      <c r="F35" s="121">
        <f t="shared" si="12"/>
        <v>0</v>
      </c>
      <c r="G35" s="121">
        <f t="shared" si="12"/>
        <v>0</v>
      </c>
      <c r="H35" s="122">
        <f t="shared" si="12"/>
        <v>0</v>
      </c>
      <c r="I35" s="123">
        <f>SUM(I31:I34)</f>
        <v>0</v>
      </c>
      <c r="J35" s="260"/>
      <c r="K35" s="261"/>
    </row>
    <row r="36" spans="1:11" ht="13.5" hidden="1">
      <c r="A36" s="90" t="s">
        <v>39</v>
      </c>
      <c r="B36" s="124">
        <f>IF(ISERROR(B35/#REF!),"",(B35/#REF!))</f>
      </c>
      <c r="C36" s="124">
        <f>IF(ISERROR(C35/#REF!),"",(C35/#REF!))</f>
      </c>
      <c r="D36" s="124">
        <f>IF(ISERROR(D35/#REF!),"",(D35/#REF!))</f>
      </c>
      <c r="E36" s="124">
        <f>IF(ISERROR(E35/#REF!),"",(E35/#REF!))</f>
      </c>
      <c r="F36" s="124">
        <f>IF(ISERROR(F35/#REF!),"",(F35/#REF!))</f>
      </c>
      <c r="G36" s="124">
        <f>IF(ISERROR(G35/#REF!),"",(G35/#REF!))</f>
      </c>
      <c r="H36" s="125">
        <f>IF(ISERROR(H35/#REF!),"",(H35/#REF!))</f>
      </c>
      <c r="I36" s="126">
        <f>IF(ISERROR(I35/#REF!),"",(I35/#REF!))</f>
      </c>
      <c r="J36" s="262"/>
      <c r="K36" s="263"/>
    </row>
    <row r="37" spans="1:11" ht="13.5" hidden="1">
      <c r="A37" s="43" t="s">
        <v>48</v>
      </c>
      <c r="J37" s="52"/>
      <c r="K37" s="49"/>
    </row>
    <row r="38" spans="1:11" ht="13.5">
      <c r="A38" s="133" t="s">
        <v>19</v>
      </c>
      <c r="B38" s="30" t="s">
        <v>2</v>
      </c>
      <c r="C38" s="29" t="s">
        <v>3</v>
      </c>
      <c r="D38" s="29" t="s">
        <v>4</v>
      </c>
      <c r="E38" s="29" t="s">
        <v>5</v>
      </c>
      <c r="F38" s="29" t="s">
        <v>6</v>
      </c>
      <c r="G38" s="29" t="s">
        <v>7</v>
      </c>
      <c r="H38" s="31" t="s">
        <v>8</v>
      </c>
      <c r="I38" s="29" t="s">
        <v>9</v>
      </c>
      <c r="J38" s="76" t="s">
        <v>17</v>
      </c>
      <c r="K38" s="75" t="s">
        <v>18</v>
      </c>
    </row>
    <row r="39" spans="1:11" ht="15" thickBot="1">
      <c r="A39" s="136" t="s">
        <v>52</v>
      </c>
      <c r="B39" s="179"/>
      <c r="C39" s="179"/>
      <c r="D39" s="179"/>
      <c r="E39" s="179"/>
      <c r="F39" s="179"/>
      <c r="G39" s="179"/>
      <c r="H39" s="179"/>
      <c r="I39" s="37">
        <f aca="true" t="shared" si="13" ref="I39:I56">SUM(B39:H39)</f>
        <v>0</v>
      </c>
      <c r="J39" s="78"/>
      <c r="K39" s="79"/>
    </row>
    <row r="40" spans="1:11" ht="15" hidden="1" thickBot="1">
      <c r="A40" s="137"/>
      <c r="B40" s="179"/>
      <c r="C40" s="179"/>
      <c r="D40" s="179"/>
      <c r="E40" s="179"/>
      <c r="F40" s="179"/>
      <c r="G40" s="179"/>
      <c r="H40" s="179"/>
      <c r="I40" s="37">
        <f t="shared" si="13"/>
        <v>0</v>
      </c>
      <c r="J40" s="78"/>
      <c r="K40" s="79"/>
    </row>
    <row r="41" spans="1:11" ht="15" customHeight="1" hidden="1">
      <c r="A41" s="137"/>
      <c r="B41" s="179"/>
      <c r="C41" s="179"/>
      <c r="D41" s="179"/>
      <c r="E41" s="179"/>
      <c r="F41" s="179"/>
      <c r="G41" s="179"/>
      <c r="H41" s="179"/>
      <c r="I41" s="37">
        <f t="shared" si="13"/>
        <v>0</v>
      </c>
      <c r="J41" s="256"/>
      <c r="K41" s="257"/>
    </row>
    <row r="42" spans="1:11" ht="15" hidden="1" thickBot="1">
      <c r="A42" s="137"/>
      <c r="B42" s="179"/>
      <c r="C42" s="179"/>
      <c r="D42" s="179"/>
      <c r="E42" s="179"/>
      <c r="F42" s="179"/>
      <c r="G42" s="179"/>
      <c r="H42" s="179"/>
      <c r="I42" s="37">
        <f t="shared" si="13"/>
        <v>0</v>
      </c>
      <c r="J42" s="256"/>
      <c r="K42" s="257"/>
    </row>
    <row r="43" spans="1:11" ht="15" hidden="1" thickBot="1">
      <c r="A43" s="137" t="s">
        <v>30</v>
      </c>
      <c r="B43" s="179"/>
      <c r="C43" s="179"/>
      <c r="D43" s="179"/>
      <c r="E43" s="179"/>
      <c r="F43" s="179"/>
      <c r="G43" s="179"/>
      <c r="H43" s="179"/>
      <c r="I43" s="37">
        <f t="shared" si="13"/>
        <v>0</v>
      </c>
      <c r="J43" s="256"/>
      <c r="K43" s="257"/>
    </row>
    <row r="44" spans="1:11" ht="15" hidden="1" thickBot="1">
      <c r="A44" s="137" t="s">
        <v>30</v>
      </c>
      <c r="B44" s="179"/>
      <c r="C44" s="179"/>
      <c r="D44" s="179"/>
      <c r="E44" s="179"/>
      <c r="F44" s="179"/>
      <c r="G44" s="179"/>
      <c r="H44" s="179"/>
      <c r="I44" s="37">
        <f t="shared" si="13"/>
        <v>0</v>
      </c>
      <c r="J44" s="256"/>
      <c r="K44" s="257"/>
    </row>
    <row r="45" spans="1:11" ht="15" hidden="1" thickBot="1">
      <c r="A45" s="137" t="s">
        <v>30</v>
      </c>
      <c r="B45" s="179"/>
      <c r="C45" s="179"/>
      <c r="D45" s="179"/>
      <c r="E45" s="179"/>
      <c r="F45" s="179"/>
      <c r="G45" s="179"/>
      <c r="H45" s="179"/>
      <c r="I45" s="37">
        <f t="shared" si="13"/>
        <v>0</v>
      </c>
      <c r="J45" s="256"/>
      <c r="K45" s="257"/>
    </row>
    <row r="46" spans="1:11" ht="15" customHeight="1" hidden="1">
      <c r="A46" s="137" t="s">
        <v>30</v>
      </c>
      <c r="B46" s="179"/>
      <c r="C46" s="179"/>
      <c r="D46" s="179"/>
      <c r="E46" s="179"/>
      <c r="F46" s="179"/>
      <c r="G46" s="179"/>
      <c r="H46" s="179"/>
      <c r="I46" s="37">
        <f t="shared" si="13"/>
        <v>0</v>
      </c>
      <c r="J46" s="256"/>
      <c r="K46" s="257"/>
    </row>
    <row r="47" spans="1:11" ht="15" customHeight="1" hidden="1">
      <c r="A47" s="137" t="s">
        <v>30</v>
      </c>
      <c r="B47" s="179"/>
      <c r="C47" s="179"/>
      <c r="D47" s="179"/>
      <c r="E47" s="179"/>
      <c r="F47" s="179"/>
      <c r="G47" s="179"/>
      <c r="H47" s="179"/>
      <c r="I47" s="37">
        <f t="shared" si="13"/>
        <v>0</v>
      </c>
      <c r="J47" s="256"/>
      <c r="K47" s="257"/>
    </row>
    <row r="48" spans="1:11" ht="15" customHeight="1" hidden="1">
      <c r="A48" s="137" t="s">
        <v>30</v>
      </c>
      <c r="B48" s="179"/>
      <c r="C48" s="179"/>
      <c r="D48" s="179"/>
      <c r="E48" s="179"/>
      <c r="F48" s="179"/>
      <c r="G48" s="179"/>
      <c r="H48" s="179"/>
      <c r="I48" s="37">
        <f t="shared" si="13"/>
        <v>0</v>
      </c>
      <c r="J48" s="256"/>
      <c r="K48" s="257"/>
    </row>
    <row r="49" spans="1:11" s="10" customFormat="1" ht="15" customHeight="1" hidden="1">
      <c r="A49" s="137" t="s">
        <v>30</v>
      </c>
      <c r="B49" s="179"/>
      <c r="C49" s="179"/>
      <c r="D49" s="179"/>
      <c r="E49" s="179"/>
      <c r="F49" s="179"/>
      <c r="G49" s="179"/>
      <c r="H49" s="179"/>
      <c r="I49" s="37">
        <f t="shared" si="13"/>
        <v>0</v>
      </c>
      <c r="J49" s="256"/>
      <c r="K49" s="257"/>
    </row>
    <row r="50" spans="1:11" s="10" customFormat="1" ht="15" customHeight="1" hidden="1">
      <c r="A50" s="137" t="s">
        <v>30</v>
      </c>
      <c r="B50" s="179"/>
      <c r="C50" s="179"/>
      <c r="D50" s="179"/>
      <c r="E50" s="179"/>
      <c r="F50" s="179"/>
      <c r="G50" s="179"/>
      <c r="H50" s="179"/>
      <c r="I50" s="37">
        <f t="shared" si="13"/>
        <v>0</v>
      </c>
      <c r="J50" s="91"/>
      <c r="K50" s="201"/>
    </row>
    <row r="51" spans="1:11" s="10" customFormat="1" ht="15" customHeight="1" hidden="1">
      <c r="A51" s="137" t="s">
        <v>30</v>
      </c>
      <c r="B51" s="179"/>
      <c r="C51" s="179"/>
      <c r="D51" s="179"/>
      <c r="E51" s="179"/>
      <c r="F51" s="179"/>
      <c r="G51" s="179"/>
      <c r="H51" s="179"/>
      <c r="I51" s="37">
        <f t="shared" si="13"/>
        <v>0</v>
      </c>
      <c r="J51" s="91"/>
      <c r="K51" s="201"/>
    </row>
    <row r="52" spans="1:11" s="10" customFormat="1" ht="15" customHeight="1" hidden="1">
      <c r="A52" s="137" t="s">
        <v>30</v>
      </c>
      <c r="B52" s="179"/>
      <c r="C52" s="179"/>
      <c r="D52" s="179"/>
      <c r="E52" s="179"/>
      <c r="F52" s="179"/>
      <c r="G52" s="179"/>
      <c r="H52" s="179"/>
      <c r="I52" s="37">
        <f t="shared" si="13"/>
        <v>0</v>
      </c>
      <c r="J52" s="91"/>
      <c r="K52" s="201"/>
    </row>
    <row r="53" spans="1:11" s="10" customFormat="1" ht="15" customHeight="1" hidden="1">
      <c r="A53" s="137" t="s">
        <v>30</v>
      </c>
      <c r="B53" s="179"/>
      <c r="C53" s="179"/>
      <c r="D53" s="179"/>
      <c r="E53" s="179"/>
      <c r="F53" s="179"/>
      <c r="G53" s="179"/>
      <c r="H53" s="179"/>
      <c r="I53" s="37">
        <f t="shared" si="13"/>
        <v>0</v>
      </c>
      <c r="J53" s="78"/>
      <c r="K53" s="79"/>
    </row>
    <row r="54" spans="1:11" ht="15" customHeight="1" hidden="1">
      <c r="A54" s="135" t="s">
        <v>23</v>
      </c>
      <c r="B54" s="179"/>
      <c r="C54" s="179"/>
      <c r="D54" s="179"/>
      <c r="E54" s="179"/>
      <c r="F54" s="179"/>
      <c r="G54" s="179"/>
      <c r="H54" s="179"/>
      <c r="I54" s="37">
        <f t="shared" si="13"/>
        <v>0</v>
      </c>
      <c r="J54" s="78"/>
      <c r="K54" s="79"/>
    </row>
    <row r="55" spans="1:11" ht="15" customHeight="1" hidden="1" thickBot="1">
      <c r="A55" s="135" t="s">
        <v>21</v>
      </c>
      <c r="B55" s="179"/>
      <c r="C55" s="179"/>
      <c r="D55" s="179"/>
      <c r="E55" s="179"/>
      <c r="F55" s="179"/>
      <c r="G55" s="179"/>
      <c r="H55" s="179"/>
      <c r="I55" s="37">
        <f t="shared" si="13"/>
        <v>0</v>
      </c>
      <c r="J55" s="78"/>
      <c r="K55" s="79"/>
    </row>
    <row r="56" spans="1:11" ht="15" hidden="1" thickBot="1">
      <c r="A56" s="136" t="s">
        <v>40</v>
      </c>
      <c r="B56" s="62">
        <f>+B35</f>
        <v>0</v>
      </c>
      <c r="C56" s="62">
        <f aca="true" t="shared" si="14" ref="C56:H56">+C35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  <c r="I56" s="37">
        <f t="shared" si="13"/>
        <v>0</v>
      </c>
      <c r="J56" s="78"/>
      <c r="K56" s="80" t="s">
        <v>26</v>
      </c>
    </row>
    <row r="57" spans="1:11" ht="13.5">
      <c r="A57" s="36" t="s">
        <v>20</v>
      </c>
      <c r="B57" s="118">
        <f aca="true" t="shared" si="15" ref="B57:H57">SUM(B39:B56)</f>
        <v>0</v>
      </c>
      <c r="C57" s="118">
        <f t="shared" si="15"/>
        <v>0</v>
      </c>
      <c r="D57" s="118">
        <f t="shared" si="15"/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8">
        <f t="shared" si="15"/>
        <v>0</v>
      </c>
      <c r="I57" s="119">
        <f>SUM(I39:I56)</f>
        <v>0</v>
      </c>
      <c r="J57" s="169">
        <f>+J58*J8</f>
        <v>11250</v>
      </c>
      <c r="K57" s="177">
        <f>+J57-I57</f>
        <v>11250</v>
      </c>
    </row>
    <row r="58" spans="1:11" ht="15" thickBot="1">
      <c r="A58" s="128"/>
      <c r="B58" s="127"/>
      <c r="C58" s="127"/>
      <c r="D58" s="127"/>
      <c r="E58" s="127"/>
      <c r="F58" s="127"/>
      <c r="G58" s="268" t="s">
        <v>49</v>
      </c>
      <c r="H58" s="269"/>
      <c r="I58" s="129">
        <f>IF(ISERROR(I57/I8),"",(I57/I8))</f>
      </c>
      <c r="J58" s="139">
        <f>+I2</f>
        <v>0.3</v>
      </c>
      <c r="K58" s="192" t="s">
        <v>26</v>
      </c>
    </row>
    <row r="59" spans="10:11" ht="13.5">
      <c r="J59" s="52"/>
      <c r="K59" s="49"/>
    </row>
    <row r="60" spans="1:11" ht="13.5">
      <c r="A60" s="13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3" t="s">
        <v>17</v>
      </c>
      <c r="K60" s="82" t="s">
        <v>18</v>
      </c>
    </row>
    <row r="61" spans="1:11" ht="15" thickBot="1">
      <c r="A61" s="136" t="s">
        <v>52</v>
      </c>
      <c r="B61" s="179"/>
      <c r="C61" s="179"/>
      <c r="D61" s="179"/>
      <c r="E61" s="179"/>
      <c r="F61" s="179"/>
      <c r="G61" s="179"/>
      <c r="H61" s="179"/>
      <c r="I61" s="37">
        <f aca="true" t="shared" si="16" ref="I61:I80">SUM(B61:H61)</f>
        <v>0</v>
      </c>
      <c r="J61" s="78"/>
      <c r="K61" s="79"/>
    </row>
    <row r="62" spans="1:11" ht="15" hidden="1" thickBot="1">
      <c r="A62" s="137"/>
      <c r="B62" s="179"/>
      <c r="C62" s="179"/>
      <c r="D62" s="179"/>
      <c r="E62" s="179"/>
      <c r="F62" s="179"/>
      <c r="G62" s="179"/>
      <c r="H62" s="179"/>
      <c r="I62" s="37">
        <f t="shared" si="16"/>
        <v>0</v>
      </c>
      <c r="J62" s="78"/>
      <c r="K62" s="79"/>
    </row>
    <row r="63" spans="1:11" ht="15" hidden="1" thickBot="1">
      <c r="A63" s="137" t="s">
        <v>30</v>
      </c>
      <c r="B63" s="179"/>
      <c r="C63" s="179"/>
      <c r="D63" s="179"/>
      <c r="E63" s="179"/>
      <c r="F63" s="179"/>
      <c r="G63" s="179"/>
      <c r="H63" s="179"/>
      <c r="I63" s="37">
        <f t="shared" si="16"/>
        <v>0</v>
      </c>
      <c r="J63" s="78"/>
      <c r="K63" s="79"/>
    </row>
    <row r="64" spans="1:11" ht="15" hidden="1" thickBot="1">
      <c r="A64" s="137" t="s">
        <v>30</v>
      </c>
      <c r="B64" s="179"/>
      <c r="C64" s="179"/>
      <c r="D64" s="179"/>
      <c r="E64" s="179"/>
      <c r="F64" s="179"/>
      <c r="G64" s="179"/>
      <c r="H64" s="179"/>
      <c r="I64" s="37">
        <f t="shared" si="16"/>
        <v>0</v>
      </c>
      <c r="J64" s="78"/>
      <c r="K64" s="79"/>
    </row>
    <row r="65" spans="1:11" ht="15" hidden="1" thickBot="1">
      <c r="A65" s="137" t="s">
        <v>30</v>
      </c>
      <c r="B65" s="179"/>
      <c r="C65" s="179"/>
      <c r="D65" s="179"/>
      <c r="E65" s="179"/>
      <c r="F65" s="179"/>
      <c r="G65" s="179"/>
      <c r="H65" s="179"/>
      <c r="I65" s="37">
        <f t="shared" si="16"/>
        <v>0</v>
      </c>
      <c r="J65" s="78"/>
      <c r="K65" s="79"/>
    </row>
    <row r="66" spans="1:11" ht="15" hidden="1" thickBot="1">
      <c r="A66" s="137" t="s">
        <v>30</v>
      </c>
      <c r="B66" s="179"/>
      <c r="C66" s="179"/>
      <c r="D66" s="179"/>
      <c r="E66" s="179"/>
      <c r="F66" s="179"/>
      <c r="G66" s="179"/>
      <c r="H66" s="179"/>
      <c r="I66" s="37">
        <f t="shared" si="16"/>
        <v>0</v>
      </c>
      <c r="J66" s="78"/>
      <c r="K66" s="79"/>
    </row>
    <row r="67" spans="1:11" ht="15" hidden="1" thickBot="1">
      <c r="A67" s="137" t="s">
        <v>30</v>
      </c>
      <c r="B67" s="179"/>
      <c r="C67" s="179"/>
      <c r="D67" s="179"/>
      <c r="E67" s="179"/>
      <c r="F67" s="179"/>
      <c r="G67" s="179"/>
      <c r="H67" s="179"/>
      <c r="I67" s="37">
        <f t="shared" si="16"/>
        <v>0</v>
      </c>
      <c r="J67" s="78"/>
      <c r="K67" s="79"/>
    </row>
    <row r="68" spans="1:11" ht="15" hidden="1" thickBot="1">
      <c r="A68" s="137" t="s">
        <v>30</v>
      </c>
      <c r="B68" s="179"/>
      <c r="C68" s="179"/>
      <c r="D68" s="179"/>
      <c r="E68" s="179"/>
      <c r="F68" s="179"/>
      <c r="G68" s="179"/>
      <c r="H68" s="179"/>
      <c r="I68" s="37">
        <f t="shared" si="16"/>
        <v>0</v>
      </c>
      <c r="J68" s="78"/>
      <c r="K68" s="79"/>
    </row>
    <row r="69" spans="1:11" ht="15" hidden="1" thickBot="1">
      <c r="A69" s="137" t="s">
        <v>30</v>
      </c>
      <c r="B69" s="179"/>
      <c r="C69" s="179"/>
      <c r="D69" s="179"/>
      <c r="E69" s="179"/>
      <c r="F69" s="179"/>
      <c r="G69" s="179"/>
      <c r="H69" s="179"/>
      <c r="I69" s="37">
        <f>SUM(B69:H69)</f>
        <v>0</v>
      </c>
      <c r="J69" s="78"/>
      <c r="K69" s="79"/>
    </row>
    <row r="70" spans="1:11" ht="15" hidden="1" thickBot="1">
      <c r="A70" s="137" t="s">
        <v>30</v>
      </c>
      <c r="B70" s="179"/>
      <c r="C70" s="179"/>
      <c r="D70" s="179"/>
      <c r="E70" s="179"/>
      <c r="F70" s="179"/>
      <c r="G70" s="179"/>
      <c r="H70" s="179"/>
      <c r="I70" s="37">
        <f aca="true" t="shared" si="17" ref="I70:I78">SUM(B70:H70)</f>
        <v>0</v>
      </c>
      <c r="J70" s="78"/>
      <c r="K70" s="79"/>
    </row>
    <row r="71" spans="1:11" ht="15" hidden="1" thickBot="1">
      <c r="A71" s="137" t="s">
        <v>30</v>
      </c>
      <c r="B71" s="179"/>
      <c r="C71" s="179"/>
      <c r="D71" s="179"/>
      <c r="E71" s="179"/>
      <c r="F71" s="179"/>
      <c r="G71" s="179"/>
      <c r="H71" s="179"/>
      <c r="I71" s="37">
        <f t="shared" si="17"/>
        <v>0</v>
      </c>
      <c r="J71" s="78"/>
      <c r="K71" s="79"/>
    </row>
    <row r="72" spans="1:11" ht="15" hidden="1" thickBot="1">
      <c r="A72" s="137" t="s">
        <v>30</v>
      </c>
      <c r="B72" s="179"/>
      <c r="C72" s="179"/>
      <c r="D72" s="179"/>
      <c r="E72" s="179"/>
      <c r="F72" s="179"/>
      <c r="G72" s="179"/>
      <c r="H72" s="179"/>
      <c r="I72" s="37">
        <f t="shared" si="17"/>
        <v>0</v>
      </c>
      <c r="J72" s="78"/>
      <c r="K72" s="79"/>
    </row>
    <row r="73" spans="1:11" ht="15" hidden="1" thickBot="1">
      <c r="A73" s="137" t="s">
        <v>30</v>
      </c>
      <c r="B73" s="179"/>
      <c r="C73" s="179"/>
      <c r="D73" s="179"/>
      <c r="E73" s="179"/>
      <c r="F73" s="179"/>
      <c r="G73" s="179"/>
      <c r="H73" s="179"/>
      <c r="I73" s="37">
        <f t="shared" si="17"/>
        <v>0</v>
      </c>
      <c r="J73" s="78"/>
      <c r="K73" s="79"/>
    </row>
    <row r="74" spans="1:11" ht="15" hidden="1" thickBot="1">
      <c r="A74" s="137" t="s">
        <v>30</v>
      </c>
      <c r="B74" s="179"/>
      <c r="C74" s="179"/>
      <c r="D74" s="179"/>
      <c r="E74" s="179"/>
      <c r="F74" s="179"/>
      <c r="G74" s="179"/>
      <c r="H74" s="179"/>
      <c r="I74" s="37">
        <f t="shared" si="17"/>
        <v>0</v>
      </c>
      <c r="J74" s="78"/>
      <c r="K74" s="79"/>
    </row>
    <row r="75" spans="1:11" ht="15" hidden="1" thickBot="1">
      <c r="A75" s="137" t="s">
        <v>30</v>
      </c>
      <c r="B75" s="179"/>
      <c r="C75" s="179"/>
      <c r="D75" s="179"/>
      <c r="E75" s="179"/>
      <c r="F75" s="179"/>
      <c r="G75" s="179"/>
      <c r="H75" s="179"/>
      <c r="I75" s="37">
        <f t="shared" si="17"/>
        <v>0</v>
      </c>
      <c r="J75" s="78"/>
      <c r="K75" s="79"/>
    </row>
    <row r="76" spans="1:11" ht="15" hidden="1" thickBot="1">
      <c r="A76" s="137" t="s">
        <v>30</v>
      </c>
      <c r="B76" s="179"/>
      <c r="C76" s="179"/>
      <c r="D76" s="179"/>
      <c r="E76" s="179"/>
      <c r="F76" s="179"/>
      <c r="G76" s="179"/>
      <c r="H76" s="179"/>
      <c r="I76" s="37">
        <f t="shared" si="17"/>
        <v>0</v>
      </c>
      <c r="J76" s="78"/>
      <c r="K76" s="79"/>
    </row>
    <row r="77" spans="1:11" ht="15" hidden="1" thickBot="1">
      <c r="A77" s="137" t="s">
        <v>30</v>
      </c>
      <c r="B77" s="179"/>
      <c r="C77" s="179"/>
      <c r="D77" s="179"/>
      <c r="E77" s="179"/>
      <c r="F77" s="179"/>
      <c r="G77" s="179"/>
      <c r="H77" s="179"/>
      <c r="I77" s="37">
        <f t="shared" si="17"/>
        <v>0</v>
      </c>
      <c r="J77" s="78"/>
      <c r="K77" s="79"/>
    </row>
    <row r="78" spans="1:11" ht="15" hidden="1" thickBot="1">
      <c r="A78" s="135" t="s">
        <v>23</v>
      </c>
      <c r="B78" s="179"/>
      <c r="C78" s="179"/>
      <c r="D78" s="179"/>
      <c r="E78" s="179"/>
      <c r="F78" s="179"/>
      <c r="G78" s="179"/>
      <c r="H78" s="179"/>
      <c r="I78" s="37">
        <f t="shared" si="17"/>
        <v>0</v>
      </c>
      <c r="J78" s="78"/>
      <c r="K78" s="79"/>
    </row>
    <row r="79" spans="1:11" ht="15" hidden="1" thickBot="1">
      <c r="A79" s="135" t="s">
        <v>21</v>
      </c>
      <c r="B79" s="179"/>
      <c r="C79" s="179"/>
      <c r="D79" s="179"/>
      <c r="E79" s="179"/>
      <c r="F79" s="179"/>
      <c r="G79" s="179"/>
      <c r="H79" s="179"/>
      <c r="I79" s="37">
        <f t="shared" si="16"/>
        <v>0</v>
      </c>
      <c r="J79" s="78"/>
      <c r="K79" s="79"/>
    </row>
    <row r="80" spans="1:11" ht="15" hidden="1" thickBot="1">
      <c r="A80" s="135" t="s">
        <v>21</v>
      </c>
      <c r="B80" s="179"/>
      <c r="C80" s="179"/>
      <c r="D80" s="179"/>
      <c r="E80" s="179"/>
      <c r="F80" s="179"/>
      <c r="G80" s="179"/>
      <c r="H80" s="179"/>
      <c r="I80" s="37">
        <f t="shared" si="16"/>
        <v>0</v>
      </c>
      <c r="J80" s="78"/>
      <c r="K80" s="85" t="s">
        <v>26</v>
      </c>
    </row>
    <row r="81" spans="1:11" ht="13.5">
      <c r="A81" s="35" t="s">
        <v>25</v>
      </c>
      <c r="B81" s="130">
        <f aca="true" t="shared" si="18" ref="B81:I81">SUM(B61:B80)</f>
        <v>0</v>
      </c>
      <c r="C81" s="130">
        <f t="shared" si="18"/>
        <v>0</v>
      </c>
      <c r="D81" s="130">
        <f t="shared" si="18"/>
        <v>0</v>
      </c>
      <c r="E81" s="130">
        <f t="shared" si="18"/>
        <v>0</v>
      </c>
      <c r="F81" s="130">
        <f t="shared" si="18"/>
        <v>0</v>
      </c>
      <c r="G81" s="130">
        <f t="shared" si="18"/>
        <v>0</v>
      </c>
      <c r="H81" s="130">
        <f t="shared" si="18"/>
        <v>0</v>
      </c>
      <c r="I81" s="131">
        <f t="shared" si="18"/>
        <v>0</v>
      </c>
      <c r="J81" s="175">
        <f>+J9*J82</f>
        <v>4000</v>
      </c>
      <c r="K81" s="178">
        <f>+J81-I81</f>
        <v>4000</v>
      </c>
    </row>
    <row r="82" spans="1:11" ht="15" thickBot="1">
      <c r="A82" s="128"/>
      <c r="B82" s="127"/>
      <c r="C82" s="127"/>
      <c r="D82" s="127"/>
      <c r="E82" s="127"/>
      <c r="F82" s="127"/>
      <c r="G82" s="270" t="s">
        <v>50</v>
      </c>
      <c r="H82" s="271"/>
      <c r="I82" s="220">
        <f>IF(ISERROR(I81/I9),"",(I81/I9))</f>
      </c>
      <c r="J82" s="138">
        <f>+J2</f>
        <v>0.2</v>
      </c>
      <c r="K82" s="193" t="s">
        <v>26</v>
      </c>
    </row>
  </sheetData>
  <sheetProtection sheet="1" objects="1" scenarios="1" selectLockedCells="1"/>
  <mergeCells count="18">
    <mergeCell ref="J46:K46"/>
    <mergeCell ref="J47:K47"/>
    <mergeCell ref="J48:K48"/>
    <mergeCell ref="J49:K49"/>
    <mergeCell ref="G58:H58"/>
    <mergeCell ref="G82:H82"/>
    <mergeCell ref="J30:K36"/>
    <mergeCell ref="J41:K41"/>
    <mergeCell ref="J42:K42"/>
    <mergeCell ref="J43:K43"/>
    <mergeCell ref="J44:K44"/>
    <mergeCell ref="J45:K45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B5" sqref="B5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421875" style="3" customWidth="1"/>
    <col min="11" max="11" width="9.7109375" style="2" customWidth="1"/>
    <col min="12" max="16384" width="8.8515625" style="2" customWidth="1"/>
  </cols>
  <sheetData>
    <row r="1" spans="1:10" s="4" customFormat="1" ht="18">
      <c r="A1" s="276" t="str">
        <f>+'Week 1'!A1:C1</f>
        <v>West End Tavern</v>
      </c>
      <c r="B1" s="276"/>
      <c r="C1" s="276"/>
      <c r="D1" s="273" t="s">
        <v>56</v>
      </c>
      <c r="E1" s="275"/>
      <c r="F1" s="275"/>
      <c r="G1" s="275"/>
      <c r="H1" s="274"/>
      <c r="I1" s="273" t="s">
        <v>62</v>
      </c>
      <c r="J1" s="274"/>
    </row>
    <row r="2" spans="1:10" s="1" customFormat="1" ht="13.5">
      <c r="A2" s="1" t="s">
        <v>14</v>
      </c>
      <c r="B2" s="215">
        <f>+'Week 1'!B2+21</f>
        <v>42611</v>
      </c>
      <c r="D2" s="216">
        <f>+'Week 1'!D2</f>
        <v>0.05</v>
      </c>
      <c r="E2" s="217">
        <f>+'Week 1'!E2</f>
        <v>0.04</v>
      </c>
      <c r="F2" s="217">
        <f>+'Week 1'!F2</f>
        <v>0.2</v>
      </c>
      <c r="G2" s="217">
        <f>+'Week 1'!G2</f>
        <v>0.04</v>
      </c>
      <c r="H2" s="218">
        <f>+'Week 1'!H2</f>
        <v>0.24</v>
      </c>
      <c r="I2" s="216">
        <f>+'Week 1'!I2</f>
        <v>0.3</v>
      </c>
      <c r="J2" s="218">
        <f>+'Week 1'!J2</f>
        <v>0.2</v>
      </c>
    </row>
    <row r="3" spans="4:10" s="1" customFormat="1" ht="13.5">
      <c r="D3" s="195" t="s">
        <v>57</v>
      </c>
      <c r="E3" s="196" t="s">
        <v>58</v>
      </c>
      <c r="F3" s="196" t="s">
        <v>59</v>
      </c>
      <c r="G3" s="196" t="s">
        <v>60</v>
      </c>
      <c r="H3" s="197" t="s">
        <v>64</v>
      </c>
      <c r="I3" s="195" t="s">
        <v>61</v>
      </c>
      <c r="J3" s="197" t="s">
        <v>58</v>
      </c>
    </row>
    <row r="4" ht="14.25" customHeight="1">
      <c r="I4" s="47">
        <f>+IF(I5=1,"","&lt;--uh oh . . . Needs to be 100%")</f>
      </c>
    </row>
    <row r="5" spans="1:12" s="7" customFormat="1" ht="15">
      <c r="A5" s="5" t="s">
        <v>11</v>
      </c>
      <c r="B5" s="39">
        <v>0.1</v>
      </c>
      <c r="C5" s="39">
        <v>0.11</v>
      </c>
      <c r="D5" s="39">
        <v>0.11</v>
      </c>
      <c r="E5" s="39">
        <v>0.13</v>
      </c>
      <c r="F5" s="39">
        <v>0.25</v>
      </c>
      <c r="G5" s="39">
        <v>0.23</v>
      </c>
      <c r="H5" s="39">
        <v>0.07</v>
      </c>
      <c r="I5" s="6">
        <f>SUM(B5:H5)</f>
        <v>1</v>
      </c>
      <c r="J5" s="188" t="s">
        <v>63</v>
      </c>
      <c r="K5" s="46"/>
      <c r="L5" s="46"/>
    </row>
    <row r="6" spans="1:10" s="10" customFormat="1" ht="14.25" customHeight="1">
      <c r="A6" s="266" t="s">
        <v>10</v>
      </c>
      <c r="B6" s="8">
        <f>+B2</f>
        <v>42611</v>
      </c>
      <c r="C6" s="9">
        <f aca="true" t="shared" si="0" ref="C6:H6">+B6+1</f>
        <v>42612</v>
      </c>
      <c r="D6" s="9">
        <f t="shared" si="0"/>
        <v>42613</v>
      </c>
      <c r="E6" s="9">
        <f t="shared" si="0"/>
        <v>42614</v>
      </c>
      <c r="F6" s="9">
        <f t="shared" si="0"/>
        <v>42615</v>
      </c>
      <c r="G6" s="9">
        <f t="shared" si="0"/>
        <v>42616</v>
      </c>
      <c r="H6" s="9">
        <f t="shared" si="0"/>
        <v>42617</v>
      </c>
      <c r="I6" s="266" t="s">
        <v>55</v>
      </c>
      <c r="J6" s="264" t="s">
        <v>22</v>
      </c>
    </row>
    <row r="7" spans="1:10" s="10" customFormat="1" ht="13.5">
      <c r="A7" s="26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267"/>
      <c r="J7" s="265"/>
    </row>
    <row r="8" spans="1:10" s="10" customFormat="1" ht="13.5">
      <c r="A8" s="181" t="s">
        <v>53</v>
      </c>
      <c r="B8" s="202"/>
      <c r="C8" s="41"/>
      <c r="D8" s="41"/>
      <c r="E8" s="41"/>
      <c r="F8" s="41"/>
      <c r="G8" s="41"/>
      <c r="H8" s="203"/>
      <c r="I8" s="182">
        <f>SUM(B8:H8)</f>
        <v>0</v>
      </c>
      <c r="J8" s="183">
        <v>37500</v>
      </c>
    </row>
    <row r="9" spans="1:10" s="10" customFormat="1" ht="13.5">
      <c r="A9" s="184" t="s">
        <v>54</v>
      </c>
      <c r="B9" s="204"/>
      <c r="C9" s="179"/>
      <c r="D9" s="179"/>
      <c r="E9" s="179"/>
      <c r="F9" s="179"/>
      <c r="G9" s="179"/>
      <c r="H9" s="205"/>
      <c r="I9" s="185">
        <f>SUM(B9:H9)</f>
        <v>0</v>
      </c>
      <c r="J9" s="44">
        <v>20000</v>
      </c>
    </row>
    <row r="10" spans="1:10" s="10" customFormat="1" ht="13.5">
      <c r="A10" s="186" t="s">
        <v>27</v>
      </c>
      <c r="B10" s="206"/>
      <c r="C10" s="42"/>
      <c r="D10" s="42"/>
      <c r="E10" s="42"/>
      <c r="F10" s="42"/>
      <c r="G10" s="42"/>
      <c r="H10" s="207"/>
      <c r="I10" s="187">
        <f>SUM(B10:H10)</f>
        <v>0</v>
      </c>
      <c r="J10" s="44">
        <v>0</v>
      </c>
    </row>
    <row r="11" spans="1:10" s="10" customFormat="1" ht="19.5" customHeight="1">
      <c r="A11" s="16" t="s">
        <v>13</v>
      </c>
      <c r="B11" s="109">
        <f aca="true" t="shared" si="1" ref="B11:J11">+B9+B8+B10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09">
        <f t="shared" si="1"/>
        <v>0</v>
      </c>
      <c r="I11" s="110">
        <f t="shared" si="1"/>
        <v>0</v>
      </c>
      <c r="J11" s="38">
        <f t="shared" si="1"/>
        <v>57500</v>
      </c>
    </row>
    <row r="12" spans="1:10" ht="15" thickBot="1">
      <c r="A12" s="14" t="s">
        <v>0</v>
      </c>
      <c r="B12" s="103">
        <f aca="true" t="shared" si="2" ref="B12:H12">+$J$11*B5</f>
        <v>5750</v>
      </c>
      <c r="C12" s="103">
        <f t="shared" si="2"/>
        <v>6325</v>
      </c>
      <c r="D12" s="103">
        <f t="shared" si="2"/>
        <v>6325</v>
      </c>
      <c r="E12" s="103">
        <f t="shared" si="2"/>
        <v>7475</v>
      </c>
      <c r="F12" s="103">
        <f t="shared" si="2"/>
        <v>14375</v>
      </c>
      <c r="G12" s="103">
        <f t="shared" si="2"/>
        <v>13225</v>
      </c>
      <c r="H12" s="103">
        <f t="shared" si="2"/>
        <v>4025.0000000000005</v>
      </c>
      <c r="I12" s="111">
        <f>+SUMIF(B11:H11,"&gt;0",B12:H12)</f>
        <v>0</v>
      </c>
      <c r="J12" s="37"/>
    </row>
    <row r="13" spans="1:10" s="18" customFormat="1" ht="15" thickBot="1">
      <c r="A13" s="17" t="s">
        <v>12</v>
      </c>
      <c r="B13" s="104">
        <f aca="true" t="shared" si="3" ref="B13:I13">+B11-B12</f>
        <v>-5750</v>
      </c>
      <c r="C13" s="104">
        <f t="shared" si="3"/>
        <v>-6325</v>
      </c>
      <c r="D13" s="104">
        <f t="shared" si="3"/>
        <v>-6325</v>
      </c>
      <c r="E13" s="104">
        <f t="shared" si="3"/>
        <v>-7475</v>
      </c>
      <c r="F13" s="104">
        <f t="shared" si="3"/>
        <v>-14375</v>
      </c>
      <c r="G13" s="104">
        <f t="shared" si="3"/>
        <v>-13225</v>
      </c>
      <c r="H13" s="104">
        <f t="shared" si="3"/>
        <v>-4025.0000000000005</v>
      </c>
      <c r="I13" s="112">
        <f t="shared" si="3"/>
        <v>0</v>
      </c>
      <c r="J13" s="45" t="s">
        <v>26</v>
      </c>
    </row>
    <row r="14" ht="19.5" customHeight="1">
      <c r="A14" s="43" t="s">
        <v>46</v>
      </c>
    </row>
    <row r="15" spans="1:11" ht="13.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55</v>
      </c>
      <c r="J15" s="208" t="s">
        <v>17</v>
      </c>
      <c r="K15" s="20" t="s">
        <v>18</v>
      </c>
    </row>
    <row r="16" spans="1:11" ht="13.5">
      <c r="A16" s="14" t="s">
        <v>41</v>
      </c>
      <c r="B16" s="62">
        <f>+$I16/7</f>
        <v>299.45</v>
      </c>
      <c r="C16" s="62">
        <f aca="true" t="shared" si="4" ref="C16:H18">+$I16/7</f>
        <v>299.45</v>
      </c>
      <c r="D16" s="62">
        <f t="shared" si="4"/>
        <v>299.45</v>
      </c>
      <c r="E16" s="62">
        <f t="shared" si="4"/>
        <v>299.45</v>
      </c>
      <c r="F16" s="62">
        <f t="shared" si="4"/>
        <v>299.45</v>
      </c>
      <c r="G16" s="62">
        <f t="shared" si="4"/>
        <v>299.45</v>
      </c>
      <c r="H16" s="62">
        <f t="shared" si="4"/>
        <v>299.45</v>
      </c>
      <c r="I16" s="189">
        <v>2096.15</v>
      </c>
      <c r="J16" s="209">
        <f>+I16</f>
        <v>2096.15</v>
      </c>
      <c r="K16" s="113"/>
    </row>
    <row r="17" spans="1:11" ht="13.5">
      <c r="A17" s="14" t="s">
        <v>35</v>
      </c>
      <c r="B17" s="62">
        <f>+$I17/7</f>
        <v>0</v>
      </c>
      <c r="C17" s="62">
        <f t="shared" si="4"/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189">
        <v>0</v>
      </c>
      <c r="J17" s="111">
        <f>+I17</f>
        <v>0</v>
      </c>
      <c r="K17" s="113"/>
    </row>
    <row r="18" spans="1:11" ht="13.5">
      <c r="A18" s="22" t="s">
        <v>36</v>
      </c>
      <c r="B18" s="101">
        <f>+$I18/7</f>
        <v>373.57142857142856</v>
      </c>
      <c r="C18" s="101">
        <f t="shared" si="4"/>
        <v>373.57142857142856</v>
      </c>
      <c r="D18" s="101">
        <f t="shared" si="4"/>
        <v>373.57142857142856</v>
      </c>
      <c r="E18" s="101">
        <f t="shared" si="4"/>
        <v>373.57142857142856</v>
      </c>
      <c r="F18" s="101">
        <f t="shared" si="4"/>
        <v>373.57142857142856</v>
      </c>
      <c r="G18" s="101">
        <f t="shared" si="4"/>
        <v>373.57142857142856</v>
      </c>
      <c r="H18" s="101">
        <f t="shared" si="4"/>
        <v>373.57142857142856</v>
      </c>
      <c r="I18" s="190">
        <v>2615</v>
      </c>
      <c r="J18" s="210">
        <f>+I18</f>
        <v>2615</v>
      </c>
      <c r="K18" s="114"/>
    </row>
    <row r="19" spans="1:11" ht="13.5">
      <c r="A19" s="23" t="s">
        <v>31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211">
        <f>+J11*J24</f>
        <v>2875</v>
      </c>
      <c r="K19" s="115">
        <f>+J19-I19</f>
        <v>2875</v>
      </c>
    </row>
    <row r="20" spans="1:11" ht="13.5">
      <c r="A20" s="14" t="s">
        <v>32</v>
      </c>
      <c r="B20" s="179"/>
      <c r="C20" s="179"/>
      <c r="D20" s="179"/>
      <c r="E20" s="179"/>
      <c r="F20" s="179"/>
      <c r="G20" s="179"/>
      <c r="H20" s="179"/>
      <c r="I20" s="37">
        <f>SUM(B20:H20)</f>
        <v>0</v>
      </c>
      <c r="J20" s="212">
        <f>+J9*J25-I17</f>
        <v>800</v>
      </c>
      <c r="K20" s="113">
        <f>+J20-I20</f>
        <v>800</v>
      </c>
    </row>
    <row r="21" spans="1:11" ht="13.5">
      <c r="A21" s="14" t="s">
        <v>33</v>
      </c>
      <c r="B21" s="179"/>
      <c r="C21" s="179"/>
      <c r="D21" s="179"/>
      <c r="E21" s="179"/>
      <c r="F21" s="179"/>
      <c r="G21" s="179"/>
      <c r="H21" s="179"/>
      <c r="I21" s="37">
        <f>SUM(B21:H21)</f>
        <v>0</v>
      </c>
      <c r="J21" s="212">
        <f>+J8*J26-I18</f>
        <v>4885</v>
      </c>
      <c r="K21" s="113">
        <f>+J21-I21</f>
        <v>4885</v>
      </c>
    </row>
    <row r="22" spans="1:11" ht="15" thickBot="1">
      <c r="A22" s="22" t="s">
        <v>34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213">
        <f>+J11*J27-I16</f>
        <v>203.8499999999999</v>
      </c>
      <c r="K22" s="114">
        <f>+J22-I22</f>
        <v>203.8499999999999</v>
      </c>
    </row>
    <row r="23" spans="1:11" s="10" customFormat="1" ht="19.5" customHeight="1">
      <c r="A23" s="32" t="s">
        <v>1</v>
      </c>
      <c r="B23" s="33">
        <f aca="true" t="shared" si="5" ref="B23:J23">SUM(B16:B22)</f>
        <v>673.0214285714285</v>
      </c>
      <c r="C23" s="33">
        <f t="shared" si="5"/>
        <v>673.0214285714285</v>
      </c>
      <c r="D23" s="33">
        <f t="shared" si="5"/>
        <v>673.0214285714285</v>
      </c>
      <c r="E23" s="33">
        <f t="shared" si="5"/>
        <v>673.0214285714285</v>
      </c>
      <c r="F23" s="33">
        <f t="shared" si="5"/>
        <v>673.0214285714285</v>
      </c>
      <c r="G23" s="33">
        <f t="shared" si="5"/>
        <v>673.0214285714285</v>
      </c>
      <c r="H23" s="33">
        <f t="shared" si="5"/>
        <v>673.0214285714285</v>
      </c>
      <c r="I23" s="34">
        <f t="shared" si="5"/>
        <v>4711.15</v>
      </c>
      <c r="J23" s="116">
        <f t="shared" si="5"/>
        <v>13475</v>
      </c>
      <c r="K23" s="117">
        <f>SUM(K19:K22)</f>
        <v>8763.85</v>
      </c>
    </row>
    <row r="24" spans="1:11" ht="13.5">
      <c r="A24" s="14" t="s">
        <v>42</v>
      </c>
      <c r="B24" s="105">
        <f>IF(ISERROR(B19/B11),"",B19/B11)</f>
      </c>
      <c r="C24" s="105">
        <f aca="true" t="shared" si="6" ref="C24:I24">IF(ISERROR(C19/C11),"",C19/C11)</f>
      </c>
      <c r="D24" s="105">
        <f t="shared" si="6"/>
      </c>
      <c r="E24" s="105">
        <f t="shared" si="6"/>
      </c>
      <c r="F24" s="105">
        <f t="shared" si="6"/>
      </c>
      <c r="G24" s="105">
        <f t="shared" si="6"/>
      </c>
      <c r="H24" s="105">
        <f t="shared" si="6"/>
      </c>
      <c r="I24" s="106">
        <f t="shared" si="6"/>
      </c>
      <c r="J24" s="87">
        <f>+D2</f>
        <v>0.05</v>
      </c>
      <c r="K24" s="72"/>
    </row>
    <row r="25" spans="1:11" ht="13.5">
      <c r="A25" s="14" t="s">
        <v>43</v>
      </c>
      <c r="B25" s="105">
        <f aca="true" t="shared" si="7" ref="B25:I25">IF(ISERROR((B20+B17)/B9),"",((B20+B17)/B9))</f>
      </c>
      <c r="C25" s="105">
        <f t="shared" si="7"/>
      </c>
      <c r="D25" s="105">
        <f t="shared" si="7"/>
      </c>
      <c r="E25" s="105">
        <f t="shared" si="7"/>
      </c>
      <c r="F25" s="105">
        <f t="shared" si="7"/>
      </c>
      <c r="G25" s="105">
        <f t="shared" si="7"/>
      </c>
      <c r="H25" s="105">
        <f t="shared" si="7"/>
      </c>
      <c r="I25" s="106">
        <f t="shared" si="7"/>
      </c>
      <c r="J25" s="87">
        <f>+E2</f>
        <v>0.04</v>
      </c>
      <c r="K25" s="72"/>
    </row>
    <row r="26" spans="1:11" ht="13.5">
      <c r="A26" s="14" t="s">
        <v>44</v>
      </c>
      <c r="B26" s="105">
        <f aca="true" t="shared" si="8" ref="B26:I26">IF(ISERROR((B21+B18)/B8),"",((B21+B18)/B8))</f>
      </c>
      <c r="C26" s="105">
        <f t="shared" si="8"/>
      </c>
      <c r="D26" s="105">
        <f t="shared" si="8"/>
      </c>
      <c r="E26" s="105">
        <f t="shared" si="8"/>
      </c>
      <c r="F26" s="105">
        <f t="shared" si="8"/>
      </c>
      <c r="G26" s="105">
        <f t="shared" si="8"/>
      </c>
      <c r="H26" s="105">
        <f t="shared" si="8"/>
      </c>
      <c r="I26" s="106">
        <f t="shared" si="8"/>
      </c>
      <c r="J26" s="87">
        <f>+F2</f>
        <v>0.2</v>
      </c>
      <c r="K26" s="73" t="s">
        <v>26</v>
      </c>
    </row>
    <row r="27" spans="1:11" ht="13.5">
      <c r="A27" s="14" t="s">
        <v>45</v>
      </c>
      <c r="B27" s="105">
        <f>IF(ISERROR((B16+B22)/B11),"",((B16+B22)/B11))</f>
      </c>
      <c r="C27" s="105">
        <f aca="true" t="shared" si="9" ref="C27:I27">IF(ISERROR((C16+C22)/C11),"",((C16+C22)/C11))</f>
      </c>
      <c r="D27" s="105">
        <f t="shared" si="9"/>
      </c>
      <c r="E27" s="105">
        <f t="shared" si="9"/>
      </c>
      <c r="F27" s="105">
        <f t="shared" si="9"/>
      </c>
      <c r="G27" s="105">
        <f t="shared" si="9"/>
      </c>
      <c r="H27" s="105">
        <f t="shared" si="9"/>
      </c>
      <c r="I27" s="106">
        <f t="shared" si="9"/>
      </c>
      <c r="J27" s="87">
        <f>+G2</f>
        <v>0.04</v>
      </c>
      <c r="K27" s="73"/>
    </row>
    <row r="28" spans="1:11" ht="19.5" customHeight="1" thickBot="1">
      <c r="A28" s="88" t="s">
        <v>16</v>
      </c>
      <c r="B28" s="107">
        <f>IF(ISERROR(B23/B11),"",(B23/B11))</f>
      </c>
      <c r="C28" s="107">
        <f aca="true" t="shared" si="10" ref="C28:I28">IF(ISERROR(C23/C11),"",(C23/C11))</f>
      </c>
      <c r="D28" s="107">
        <f t="shared" si="10"/>
      </c>
      <c r="E28" s="107">
        <f t="shared" si="10"/>
      </c>
      <c r="F28" s="107">
        <f t="shared" si="10"/>
      </c>
      <c r="G28" s="107">
        <f t="shared" si="10"/>
      </c>
      <c r="H28" s="107">
        <f t="shared" si="10"/>
      </c>
      <c r="I28" s="108">
        <f t="shared" si="10"/>
      </c>
      <c r="J28" s="191">
        <f>+H2</f>
        <v>0.24</v>
      </c>
      <c r="K28" s="74">
        <f>IF(ISERROR(J28-I28),"",(J28-I28))</f>
      </c>
    </row>
    <row r="29" spans="1:11" s="96" customFormat="1" ht="19.5" customHeight="1">
      <c r="A29" s="95"/>
      <c r="B29" s="94"/>
      <c r="C29" s="94"/>
      <c r="D29" s="94"/>
      <c r="E29" s="94"/>
      <c r="F29" s="94"/>
      <c r="G29" s="94"/>
      <c r="H29" s="94"/>
      <c r="I29" s="94"/>
      <c r="J29" s="140"/>
      <c r="K29" s="165"/>
    </row>
    <row r="30" spans="1:15" ht="13.5" hidden="1">
      <c r="A30" s="97" t="s">
        <v>37</v>
      </c>
      <c r="B30" s="98" t="str">
        <f>B38</f>
        <v>Mon</v>
      </c>
      <c r="C30" s="98" t="str">
        <f aca="true" t="shared" si="11" ref="C30:H30">C38</f>
        <v>Tue</v>
      </c>
      <c r="D30" s="98" t="str">
        <f t="shared" si="11"/>
        <v>Wed</v>
      </c>
      <c r="E30" s="98" t="str">
        <f t="shared" si="11"/>
        <v>Thu</v>
      </c>
      <c r="F30" s="98" t="str">
        <f t="shared" si="11"/>
        <v>Fri</v>
      </c>
      <c r="G30" s="98" t="str">
        <f t="shared" si="11"/>
        <v>Sat</v>
      </c>
      <c r="H30" s="98" t="str">
        <f t="shared" si="11"/>
        <v>Sun</v>
      </c>
      <c r="I30" s="99" t="s">
        <v>9</v>
      </c>
      <c r="J30" s="258" t="s">
        <v>47</v>
      </c>
      <c r="K30" s="259"/>
      <c r="L30" s="100"/>
      <c r="M30" s="100"/>
      <c r="N30" s="100"/>
      <c r="O30" s="100"/>
    </row>
    <row r="31" spans="1:11" ht="14.25" customHeight="1" hidden="1">
      <c r="A31" s="134" t="s">
        <v>29</v>
      </c>
      <c r="B31" s="179"/>
      <c r="C31" s="179"/>
      <c r="D31" s="179"/>
      <c r="E31" s="179"/>
      <c r="F31" s="179"/>
      <c r="G31" s="179"/>
      <c r="H31" s="179"/>
      <c r="I31" s="37">
        <f>SUM(B31:H31)</f>
        <v>0</v>
      </c>
      <c r="J31" s="260"/>
      <c r="K31" s="261"/>
    </row>
    <row r="32" spans="1:11" ht="13.5" hidden="1">
      <c r="A32" s="93" t="s">
        <v>28</v>
      </c>
      <c r="B32" s="179"/>
      <c r="C32" s="179"/>
      <c r="D32" s="179"/>
      <c r="E32" s="179"/>
      <c r="F32" s="179"/>
      <c r="G32" s="179"/>
      <c r="H32" s="179"/>
      <c r="I32" s="37">
        <f>SUM(B32:H32)</f>
        <v>0</v>
      </c>
      <c r="J32" s="260"/>
      <c r="K32" s="261"/>
    </row>
    <row r="33" spans="1:11" ht="13.5" hidden="1">
      <c r="A33" s="92"/>
      <c r="B33" s="179"/>
      <c r="C33" s="179"/>
      <c r="D33" s="179"/>
      <c r="E33" s="179"/>
      <c r="F33" s="179"/>
      <c r="G33" s="179"/>
      <c r="H33" s="179"/>
      <c r="I33" s="37">
        <f>SUM(B33:H33)</f>
        <v>0</v>
      </c>
      <c r="J33" s="260"/>
      <c r="K33" s="261"/>
    </row>
    <row r="34" spans="1:11" ht="13.5" hidden="1">
      <c r="A34" s="93"/>
      <c r="B34" s="179"/>
      <c r="C34" s="179"/>
      <c r="D34" s="179"/>
      <c r="E34" s="179"/>
      <c r="F34" s="179"/>
      <c r="G34" s="179"/>
      <c r="H34" s="179"/>
      <c r="I34" s="37">
        <f>SUM(B34:H34)</f>
        <v>0</v>
      </c>
      <c r="J34" s="260"/>
      <c r="K34" s="261"/>
    </row>
    <row r="35" spans="1:11" ht="13.5" hidden="1">
      <c r="A35" s="89" t="s">
        <v>38</v>
      </c>
      <c r="B35" s="120">
        <f>SUM(B31:B34)</f>
        <v>0</v>
      </c>
      <c r="C35" s="121">
        <f aca="true" t="shared" si="12" ref="C35:H35">SUM(C31:C34)</f>
        <v>0</v>
      </c>
      <c r="D35" s="121">
        <f t="shared" si="12"/>
        <v>0</v>
      </c>
      <c r="E35" s="121">
        <f t="shared" si="12"/>
        <v>0</v>
      </c>
      <c r="F35" s="121">
        <f t="shared" si="12"/>
        <v>0</v>
      </c>
      <c r="G35" s="121">
        <f t="shared" si="12"/>
        <v>0</v>
      </c>
      <c r="H35" s="122">
        <f t="shared" si="12"/>
        <v>0</v>
      </c>
      <c r="I35" s="123">
        <f>SUM(I31:I34)</f>
        <v>0</v>
      </c>
      <c r="J35" s="260"/>
      <c r="K35" s="261"/>
    </row>
    <row r="36" spans="1:11" ht="13.5" hidden="1">
      <c r="A36" s="90" t="s">
        <v>39</v>
      </c>
      <c r="B36" s="124">
        <f>IF(ISERROR(B35/#REF!),"",(B35/#REF!))</f>
      </c>
      <c r="C36" s="124">
        <f>IF(ISERROR(C35/#REF!),"",(C35/#REF!))</f>
      </c>
      <c r="D36" s="124">
        <f>IF(ISERROR(D35/#REF!),"",(D35/#REF!))</f>
      </c>
      <c r="E36" s="124">
        <f>IF(ISERROR(E35/#REF!),"",(E35/#REF!))</f>
      </c>
      <c r="F36" s="124">
        <f>IF(ISERROR(F35/#REF!),"",(F35/#REF!))</f>
      </c>
      <c r="G36" s="124">
        <f>IF(ISERROR(G35/#REF!),"",(G35/#REF!))</f>
      </c>
      <c r="H36" s="125">
        <f>IF(ISERROR(H35/#REF!),"",(H35/#REF!))</f>
      </c>
      <c r="I36" s="126">
        <f>IF(ISERROR(I35/#REF!),"",(I35/#REF!))</f>
      </c>
      <c r="J36" s="262"/>
      <c r="K36" s="263"/>
    </row>
    <row r="37" spans="1:11" ht="13.5" hidden="1">
      <c r="A37" s="43" t="s">
        <v>48</v>
      </c>
      <c r="J37" s="52"/>
      <c r="K37" s="49"/>
    </row>
    <row r="38" spans="1:11" ht="13.5">
      <c r="A38" s="133" t="s">
        <v>19</v>
      </c>
      <c r="B38" s="30" t="s">
        <v>2</v>
      </c>
      <c r="C38" s="29" t="s">
        <v>3</v>
      </c>
      <c r="D38" s="29" t="s">
        <v>4</v>
      </c>
      <c r="E38" s="29" t="s">
        <v>5</v>
      </c>
      <c r="F38" s="29" t="s">
        <v>6</v>
      </c>
      <c r="G38" s="29" t="s">
        <v>7</v>
      </c>
      <c r="H38" s="31" t="s">
        <v>8</v>
      </c>
      <c r="I38" s="29" t="s">
        <v>9</v>
      </c>
      <c r="J38" s="76" t="s">
        <v>17</v>
      </c>
      <c r="K38" s="75" t="s">
        <v>18</v>
      </c>
    </row>
    <row r="39" spans="1:11" ht="15" thickBot="1">
      <c r="A39" s="136" t="s">
        <v>52</v>
      </c>
      <c r="B39" s="179"/>
      <c r="C39" s="179"/>
      <c r="D39" s="179"/>
      <c r="E39" s="179"/>
      <c r="F39" s="179"/>
      <c r="G39" s="179"/>
      <c r="H39" s="179"/>
      <c r="I39" s="37">
        <f aca="true" t="shared" si="13" ref="I39:I56">SUM(B39:H39)</f>
        <v>0</v>
      </c>
      <c r="J39" s="78"/>
      <c r="K39" s="79"/>
    </row>
    <row r="40" spans="1:11" ht="15" hidden="1" thickBot="1">
      <c r="A40" s="137"/>
      <c r="B40" s="179"/>
      <c r="C40" s="179"/>
      <c r="D40" s="179"/>
      <c r="E40" s="179"/>
      <c r="F40" s="179"/>
      <c r="G40" s="179"/>
      <c r="H40" s="179"/>
      <c r="I40" s="37">
        <f t="shared" si="13"/>
        <v>0</v>
      </c>
      <c r="J40" s="78"/>
      <c r="K40" s="79"/>
    </row>
    <row r="41" spans="1:11" ht="15" customHeight="1" hidden="1">
      <c r="A41" s="137"/>
      <c r="B41" s="179"/>
      <c r="C41" s="179"/>
      <c r="D41" s="179"/>
      <c r="E41" s="179"/>
      <c r="F41" s="179"/>
      <c r="G41" s="179"/>
      <c r="H41" s="179"/>
      <c r="I41" s="37">
        <f t="shared" si="13"/>
        <v>0</v>
      </c>
      <c r="J41" s="256"/>
      <c r="K41" s="257"/>
    </row>
    <row r="42" spans="1:11" ht="15" hidden="1" thickBot="1">
      <c r="A42" s="137"/>
      <c r="B42" s="179"/>
      <c r="C42" s="179"/>
      <c r="D42" s="179"/>
      <c r="E42" s="179"/>
      <c r="F42" s="179"/>
      <c r="G42" s="179"/>
      <c r="H42" s="179"/>
      <c r="I42" s="37">
        <f t="shared" si="13"/>
        <v>0</v>
      </c>
      <c r="J42" s="256"/>
      <c r="K42" s="257"/>
    </row>
    <row r="43" spans="1:11" ht="15" hidden="1" thickBot="1">
      <c r="A43" s="137" t="s">
        <v>30</v>
      </c>
      <c r="B43" s="179"/>
      <c r="C43" s="179"/>
      <c r="D43" s="179"/>
      <c r="E43" s="179"/>
      <c r="F43" s="179"/>
      <c r="G43" s="179"/>
      <c r="H43" s="179"/>
      <c r="I43" s="37">
        <f t="shared" si="13"/>
        <v>0</v>
      </c>
      <c r="J43" s="256"/>
      <c r="K43" s="257"/>
    </row>
    <row r="44" spans="1:11" ht="15" hidden="1" thickBot="1">
      <c r="A44" s="137" t="s">
        <v>30</v>
      </c>
      <c r="B44" s="179"/>
      <c r="C44" s="179"/>
      <c r="D44" s="179"/>
      <c r="E44" s="179"/>
      <c r="F44" s="179"/>
      <c r="G44" s="179"/>
      <c r="H44" s="179"/>
      <c r="I44" s="37">
        <f t="shared" si="13"/>
        <v>0</v>
      </c>
      <c r="J44" s="256"/>
      <c r="K44" s="257"/>
    </row>
    <row r="45" spans="1:11" ht="15" hidden="1" thickBot="1">
      <c r="A45" s="137" t="s">
        <v>30</v>
      </c>
      <c r="B45" s="179"/>
      <c r="C45" s="179"/>
      <c r="D45" s="179"/>
      <c r="E45" s="179"/>
      <c r="F45" s="179"/>
      <c r="G45" s="179"/>
      <c r="H45" s="179"/>
      <c r="I45" s="37">
        <f t="shared" si="13"/>
        <v>0</v>
      </c>
      <c r="J45" s="256"/>
      <c r="K45" s="257"/>
    </row>
    <row r="46" spans="1:11" ht="15" customHeight="1" hidden="1">
      <c r="A46" s="137" t="s">
        <v>30</v>
      </c>
      <c r="B46" s="179"/>
      <c r="C46" s="179"/>
      <c r="D46" s="179"/>
      <c r="E46" s="179"/>
      <c r="F46" s="179"/>
      <c r="G46" s="179"/>
      <c r="H46" s="179"/>
      <c r="I46" s="37">
        <f t="shared" si="13"/>
        <v>0</v>
      </c>
      <c r="J46" s="256"/>
      <c r="K46" s="257"/>
    </row>
    <row r="47" spans="1:11" ht="15" customHeight="1" hidden="1">
      <c r="A47" s="137" t="s">
        <v>30</v>
      </c>
      <c r="B47" s="179"/>
      <c r="C47" s="179"/>
      <c r="D47" s="179"/>
      <c r="E47" s="179"/>
      <c r="F47" s="179"/>
      <c r="G47" s="179"/>
      <c r="H47" s="179"/>
      <c r="I47" s="37">
        <f t="shared" si="13"/>
        <v>0</v>
      </c>
      <c r="J47" s="256"/>
      <c r="K47" s="257"/>
    </row>
    <row r="48" spans="1:11" ht="15" customHeight="1" hidden="1">
      <c r="A48" s="137" t="s">
        <v>30</v>
      </c>
      <c r="B48" s="179"/>
      <c r="C48" s="179"/>
      <c r="D48" s="179"/>
      <c r="E48" s="179"/>
      <c r="F48" s="179"/>
      <c r="G48" s="179"/>
      <c r="H48" s="179"/>
      <c r="I48" s="37">
        <f t="shared" si="13"/>
        <v>0</v>
      </c>
      <c r="J48" s="256"/>
      <c r="K48" s="257"/>
    </row>
    <row r="49" spans="1:11" s="10" customFormat="1" ht="15" customHeight="1" hidden="1">
      <c r="A49" s="137" t="s">
        <v>30</v>
      </c>
      <c r="B49" s="179"/>
      <c r="C49" s="179"/>
      <c r="D49" s="179"/>
      <c r="E49" s="179"/>
      <c r="F49" s="179"/>
      <c r="G49" s="179"/>
      <c r="H49" s="179"/>
      <c r="I49" s="37">
        <f t="shared" si="13"/>
        <v>0</v>
      </c>
      <c r="J49" s="256"/>
      <c r="K49" s="257"/>
    </row>
    <row r="50" spans="1:11" s="10" customFormat="1" ht="15" customHeight="1" hidden="1">
      <c r="A50" s="137" t="s">
        <v>30</v>
      </c>
      <c r="B50" s="179"/>
      <c r="C50" s="179"/>
      <c r="D50" s="179"/>
      <c r="E50" s="179"/>
      <c r="F50" s="179"/>
      <c r="G50" s="179"/>
      <c r="H50" s="179"/>
      <c r="I50" s="37">
        <f t="shared" si="13"/>
        <v>0</v>
      </c>
      <c r="J50" s="91"/>
      <c r="K50" s="201"/>
    </row>
    <row r="51" spans="1:11" s="10" customFormat="1" ht="15" customHeight="1" hidden="1">
      <c r="A51" s="137" t="s">
        <v>30</v>
      </c>
      <c r="B51" s="179"/>
      <c r="C51" s="179"/>
      <c r="D51" s="179"/>
      <c r="E51" s="179"/>
      <c r="F51" s="179"/>
      <c r="G51" s="179"/>
      <c r="H51" s="179"/>
      <c r="I51" s="37">
        <f t="shared" si="13"/>
        <v>0</v>
      </c>
      <c r="J51" s="91"/>
      <c r="K51" s="201"/>
    </row>
    <row r="52" spans="1:11" s="10" customFormat="1" ht="15" customHeight="1" hidden="1">
      <c r="A52" s="137" t="s">
        <v>30</v>
      </c>
      <c r="B52" s="179"/>
      <c r="C52" s="179"/>
      <c r="D52" s="179"/>
      <c r="E52" s="179"/>
      <c r="F52" s="179"/>
      <c r="G52" s="179"/>
      <c r="H52" s="179"/>
      <c r="I52" s="37">
        <f t="shared" si="13"/>
        <v>0</v>
      </c>
      <c r="J52" s="91"/>
      <c r="K52" s="201"/>
    </row>
    <row r="53" spans="1:11" s="10" customFormat="1" ht="15" customHeight="1" hidden="1">
      <c r="A53" s="137" t="s">
        <v>30</v>
      </c>
      <c r="B53" s="179"/>
      <c r="C53" s="179"/>
      <c r="D53" s="179"/>
      <c r="E53" s="179"/>
      <c r="F53" s="179"/>
      <c r="G53" s="179"/>
      <c r="H53" s="179"/>
      <c r="I53" s="37">
        <f t="shared" si="13"/>
        <v>0</v>
      </c>
      <c r="J53" s="78"/>
      <c r="K53" s="79"/>
    </row>
    <row r="54" spans="1:11" ht="15" customHeight="1" hidden="1">
      <c r="A54" s="135" t="s">
        <v>23</v>
      </c>
      <c r="B54" s="179"/>
      <c r="C54" s="179"/>
      <c r="D54" s="179"/>
      <c r="E54" s="179"/>
      <c r="F54" s="179"/>
      <c r="G54" s="179"/>
      <c r="H54" s="179"/>
      <c r="I54" s="37">
        <f t="shared" si="13"/>
        <v>0</v>
      </c>
      <c r="J54" s="78"/>
      <c r="K54" s="79"/>
    </row>
    <row r="55" spans="1:11" ht="15" customHeight="1" hidden="1" thickBot="1">
      <c r="A55" s="135" t="s">
        <v>21</v>
      </c>
      <c r="B55" s="179"/>
      <c r="C55" s="179"/>
      <c r="D55" s="179"/>
      <c r="E55" s="179"/>
      <c r="F55" s="179"/>
      <c r="G55" s="179"/>
      <c r="H55" s="179"/>
      <c r="I55" s="37">
        <f t="shared" si="13"/>
        <v>0</v>
      </c>
      <c r="J55" s="78"/>
      <c r="K55" s="79"/>
    </row>
    <row r="56" spans="1:11" ht="15" hidden="1" thickBot="1">
      <c r="A56" s="136" t="s">
        <v>40</v>
      </c>
      <c r="B56" s="62">
        <f>+B35</f>
        <v>0</v>
      </c>
      <c r="C56" s="62">
        <f aca="true" t="shared" si="14" ref="C56:H56">+C35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  <c r="I56" s="37">
        <f t="shared" si="13"/>
        <v>0</v>
      </c>
      <c r="J56" s="78"/>
      <c r="K56" s="80" t="s">
        <v>26</v>
      </c>
    </row>
    <row r="57" spans="1:11" ht="13.5">
      <c r="A57" s="36" t="s">
        <v>20</v>
      </c>
      <c r="B57" s="118">
        <f aca="true" t="shared" si="15" ref="B57:H57">SUM(B39:B56)</f>
        <v>0</v>
      </c>
      <c r="C57" s="118">
        <f t="shared" si="15"/>
        <v>0</v>
      </c>
      <c r="D57" s="118">
        <f t="shared" si="15"/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8">
        <f t="shared" si="15"/>
        <v>0</v>
      </c>
      <c r="I57" s="119">
        <f>SUM(I39:I56)</f>
        <v>0</v>
      </c>
      <c r="J57" s="169">
        <f>+J58*J8</f>
        <v>11250</v>
      </c>
      <c r="K57" s="177">
        <f>+J57-I57</f>
        <v>11250</v>
      </c>
    </row>
    <row r="58" spans="1:11" ht="15" thickBot="1">
      <c r="A58" s="128"/>
      <c r="B58" s="127"/>
      <c r="C58" s="127"/>
      <c r="D58" s="127"/>
      <c r="E58" s="127"/>
      <c r="F58" s="127"/>
      <c r="G58" s="268" t="s">
        <v>49</v>
      </c>
      <c r="H58" s="269"/>
      <c r="I58" s="129">
        <f>IF(ISERROR(I57/I8),"",(I57/I8))</f>
      </c>
      <c r="J58" s="139">
        <f>+I2</f>
        <v>0.3</v>
      </c>
      <c r="K58" s="192" t="s">
        <v>26</v>
      </c>
    </row>
    <row r="59" spans="10:11" ht="13.5">
      <c r="J59" s="52"/>
      <c r="K59" s="49"/>
    </row>
    <row r="60" spans="1:11" ht="13.5">
      <c r="A60" s="13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3" t="s">
        <v>17</v>
      </c>
      <c r="K60" s="82" t="s">
        <v>18</v>
      </c>
    </row>
    <row r="61" spans="1:11" ht="15" thickBot="1">
      <c r="A61" s="136" t="s">
        <v>52</v>
      </c>
      <c r="B61" s="179"/>
      <c r="C61" s="179"/>
      <c r="D61" s="179"/>
      <c r="E61" s="179"/>
      <c r="F61" s="179"/>
      <c r="G61" s="179"/>
      <c r="H61" s="179"/>
      <c r="I61" s="37">
        <f aca="true" t="shared" si="16" ref="I61:I80">SUM(B61:H61)</f>
        <v>0</v>
      </c>
      <c r="J61" s="78"/>
      <c r="K61" s="79"/>
    </row>
    <row r="62" spans="1:11" ht="15" hidden="1" thickBot="1">
      <c r="A62" s="137"/>
      <c r="B62" s="179"/>
      <c r="C62" s="179"/>
      <c r="D62" s="179"/>
      <c r="E62" s="179"/>
      <c r="F62" s="179"/>
      <c r="G62" s="179"/>
      <c r="H62" s="179"/>
      <c r="I62" s="37">
        <f t="shared" si="16"/>
        <v>0</v>
      </c>
      <c r="J62" s="78"/>
      <c r="K62" s="79"/>
    </row>
    <row r="63" spans="1:11" ht="15" hidden="1" thickBot="1">
      <c r="A63" s="137" t="s">
        <v>30</v>
      </c>
      <c r="B63" s="179"/>
      <c r="C63" s="179"/>
      <c r="D63" s="179"/>
      <c r="E63" s="179"/>
      <c r="F63" s="179"/>
      <c r="G63" s="179"/>
      <c r="H63" s="179"/>
      <c r="I63" s="37">
        <f t="shared" si="16"/>
        <v>0</v>
      </c>
      <c r="J63" s="78"/>
      <c r="K63" s="79"/>
    </row>
    <row r="64" spans="1:11" ht="15" hidden="1" thickBot="1">
      <c r="A64" s="137" t="s">
        <v>30</v>
      </c>
      <c r="B64" s="179"/>
      <c r="C64" s="179"/>
      <c r="D64" s="179"/>
      <c r="E64" s="179"/>
      <c r="F64" s="179"/>
      <c r="G64" s="179"/>
      <c r="H64" s="179"/>
      <c r="I64" s="37">
        <f t="shared" si="16"/>
        <v>0</v>
      </c>
      <c r="J64" s="78"/>
      <c r="K64" s="79"/>
    </row>
    <row r="65" spans="1:11" ht="15" hidden="1" thickBot="1">
      <c r="A65" s="137" t="s">
        <v>30</v>
      </c>
      <c r="B65" s="179"/>
      <c r="C65" s="179"/>
      <c r="D65" s="179"/>
      <c r="E65" s="179"/>
      <c r="F65" s="179"/>
      <c r="G65" s="179"/>
      <c r="H65" s="179"/>
      <c r="I65" s="37">
        <f t="shared" si="16"/>
        <v>0</v>
      </c>
      <c r="J65" s="78"/>
      <c r="K65" s="79"/>
    </row>
    <row r="66" spans="1:11" ht="15" hidden="1" thickBot="1">
      <c r="A66" s="137" t="s">
        <v>30</v>
      </c>
      <c r="B66" s="179"/>
      <c r="C66" s="179"/>
      <c r="D66" s="179"/>
      <c r="E66" s="179"/>
      <c r="F66" s="179"/>
      <c r="G66" s="179"/>
      <c r="H66" s="179"/>
      <c r="I66" s="37">
        <f t="shared" si="16"/>
        <v>0</v>
      </c>
      <c r="J66" s="78"/>
      <c r="K66" s="79"/>
    </row>
    <row r="67" spans="1:11" ht="15" hidden="1" thickBot="1">
      <c r="A67" s="137" t="s">
        <v>30</v>
      </c>
      <c r="B67" s="179"/>
      <c r="C67" s="179"/>
      <c r="D67" s="179"/>
      <c r="E67" s="179"/>
      <c r="F67" s="179"/>
      <c r="G67" s="179"/>
      <c r="H67" s="179"/>
      <c r="I67" s="37">
        <f t="shared" si="16"/>
        <v>0</v>
      </c>
      <c r="J67" s="78"/>
      <c r="K67" s="79"/>
    </row>
    <row r="68" spans="1:11" ht="15" hidden="1" thickBot="1">
      <c r="A68" s="137" t="s">
        <v>30</v>
      </c>
      <c r="B68" s="179"/>
      <c r="C68" s="179"/>
      <c r="D68" s="179"/>
      <c r="E68" s="179"/>
      <c r="F68" s="179"/>
      <c r="G68" s="179"/>
      <c r="H68" s="179"/>
      <c r="I68" s="37">
        <f t="shared" si="16"/>
        <v>0</v>
      </c>
      <c r="J68" s="78"/>
      <c r="K68" s="79"/>
    </row>
    <row r="69" spans="1:11" ht="15" hidden="1" thickBot="1">
      <c r="A69" s="137" t="s">
        <v>30</v>
      </c>
      <c r="B69" s="179"/>
      <c r="C69" s="179"/>
      <c r="D69" s="179"/>
      <c r="E69" s="179"/>
      <c r="F69" s="179"/>
      <c r="G69" s="179"/>
      <c r="H69" s="179"/>
      <c r="I69" s="37">
        <f>SUM(B69:H69)</f>
        <v>0</v>
      </c>
      <c r="J69" s="78"/>
      <c r="K69" s="79"/>
    </row>
    <row r="70" spans="1:11" ht="15" hidden="1" thickBot="1">
      <c r="A70" s="137" t="s">
        <v>30</v>
      </c>
      <c r="B70" s="179"/>
      <c r="C70" s="179"/>
      <c r="D70" s="179"/>
      <c r="E70" s="179"/>
      <c r="F70" s="179"/>
      <c r="G70" s="179"/>
      <c r="H70" s="179"/>
      <c r="I70" s="37">
        <f aca="true" t="shared" si="17" ref="I70:I78">SUM(B70:H70)</f>
        <v>0</v>
      </c>
      <c r="J70" s="78"/>
      <c r="K70" s="79"/>
    </row>
    <row r="71" spans="1:11" ht="15" hidden="1" thickBot="1">
      <c r="A71" s="137" t="s">
        <v>30</v>
      </c>
      <c r="B71" s="179"/>
      <c r="C71" s="179"/>
      <c r="D71" s="179"/>
      <c r="E71" s="179"/>
      <c r="F71" s="179"/>
      <c r="G71" s="179"/>
      <c r="H71" s="179"/>
      <c r="I71" s="37">
        <f t="shared" si="17"/>
        <v>0</v>
      </c>
      <c r="J71" s="78"/>
      <c r="K71" s="79"/>
    </row>
    <row r="72" spans="1:11" ht="15" hidden="1" thickBot="1">
      <c r="A72" s="137" t="s">
        <v>30</v>
      </c>
      <c r="B72" s="179"/>
      <c r="C72" s="179"/>
      <c r="D72" s="179"/>
      <c r="E72" s="179"/>
      <c r="F72" s="179"/>
      <c r="G72" s="179"/>
      <c r="H72" s="179"/>
      <c r="I72" s="37">
        <f t="shared" si="17"/>
        <v>0</v>
      </c>
      <c r="J72" s="78"/>
      <c r="K72" s="79"/>
    </row>
    <row r="73" spans="1:11" ht="15" hidden="1" thickBot="1">
      <c r="A73" s="137" t="s">
        <v>30</v>
      </c>
      <c r="B73" s="179"/>
      <c r="C73" s="179"/>
      <c r="D73" s="179"/>
      <c r="E73" s="179"/>
      <c r="F73" s="179"/>
      <c r="G73" s="179"/>
      <c r="H73" s="179"/>
      <c r="I73" s="37">
        <f t="shared" si="17"/>
        <v>0</v>
      </c>
      <c r="J73" s="78"/>
      <c r="K73" s="79"/>
    </row>
    <row r="74" spans="1:11" ht="15" hidden="1" thickBot="1">
      <c r="A74" s="137" t="s">
        <v>30</v>
      </c>
      <c r="B74" s="179"/>
      <c r="C74" s="179"/>
      <c r="D74" s="179"/>
      <c r="E74" s="179"/>
      <c r="F74" s="179"/>
      <c r="G74" s="179"/>
      <c r="H74" s="179"/>
      <c r="I74" s="37">
        <f t="shared" si="17"/>
        <v>0</v>
      </c>
      <c r="J74" s="78"/>
      <c r="K74" s="79"/>
    </row>
    <row r="75" spans="1:11" ht="15" hidden="1" thickBot="1">
      <c r="A75" s="137" t="s">
        <v>30</v>
      </c>
      <c r="B75" s="179"/>
      <c r="C75" s="179"/>
      <c r="D75" s="179"/>
      <c r="E75" s="179"/>
      <c r="F75" s="179"/>
      <c r="G75" s="179"/>
      <c r="H75" s="179"/>
      <c r="I75" s="37">
        <f t="shared" si="17"/>
        <v>0</v>
      </c>
      <c r="J75" s="78"/>
      <c r="K75" s="79"/>
    </row>
    <row r="76" spans="1:11" ht="15" hidden="1" thickBot="1">
      <c r="A76" s="137" t="s">
        <v>30</v>
      </c>
      <c r="B76" s="179"/>
      <c r="C76" s="179"/>
      <c r="D76" s="179"/>
      <c r="E76" s="179"/>
      <c r="F76" s="179"/>
      <c r="G76" s="179"/>
      <c r="H76" s="179"/>
      <c r="I76" s="37">
        <f t="shared" si="17"/>
        <v>0</v>
      </c>
      <c r="J76" s="78"/>
      <c r="K76" s="79"/>
    </row>
    <row r="77" spans="1:11" ht="15" hidden="1" thickBot="1">
      <c r="A77" s="137" t="s">
        <v>30</v>
      </c>
      <c r="B77" s="179"/>
      <c r="C77" s="179"/>
      <c r="D77" s="179"/>
      <c r="E77" s="179"/>
      <c r="F77" s="179"/>
      <c r="G77" s="179"/>
      <c r="H77" s="179"/>
      <c r="I77" s="37">
        <f t="shared" si="17"/>
        <v>0</v>
      </c>
      <c r="J77" s="78"/>
      <c r="K77" s="79"/>
    </row>
    <row r="78" spans="1:11" ht="15" hidden="1" thickBot="1">
      <c r="A78" s="135" t="s">
        <v>23</v>
      </c>
      <c r="B78" s="179"/>
      <c r="C78" s="179"/>
      <c r="D78" s="179"/>
      <c r="E78" s="179"/>
      <c r="F78" s="179"/>
      <c r="G78" s="179"/>
      <c r="H78" s="179"/>
      <c r="I78" s="37">
        <f t="shared" si="17"/>
        <v>0</v>
      </c>
      <c r="J78" s="78"/>
      <c r="K78" s="79"/>
    </row>
    <row r="79" spans="1:11" ht="15" hidden="1" thickBot="1">
      <c r="A79" s="135" t="s">
        <v>21</v>
      </c>
      <c r="B79" s="179"/>
      <c r="C79" s="179"/>
      <c r="D79" s="179"/>
      <c r="E79" s="179"/>
      <c r="F79" s="179"/>
      <c r="G79" s="179"/>
      <c r="H79" s="179"/>
      <c r="I79" s="37">
        <f t="shared" si="16"/>
        <v>0</v>
      </c>
      <c r="J79" s="78"/>
      <c r="K79" s="79"/>
    </row>
    <row r="80" spans="1:11" ht="15" hidden="1" thickBot="1">
      <c r="A80" s="135" t="s">
        <v>21</v>
      </c>
      <c r="B80" s="179"/>
      <c r="C80" s="179"/>
      <c r="D80" s="179"/>
      <c r="E80" s="179"/>
      <c r="F80" s="179"/>
      <c r="G80" s="179"/>
      <c r="H80" s="179"/>
      <c r="I80" s="37">
        <f t="shared" si="16"/>
        <v>0</v>
      </c>
      <c r="J80" s="78"/>
      <c r="K80" s="85" t="s">
        <v>26</v>
      </c>
    </row>
    <row r="81" spans="1:11" ht="13.5">
      <c r="A81" s="35" t="s">
        <v>25</v>
      </c>
      <c r="B81" s="130">
        <f aca="true" t="shared" si="18" ref="B81:I81">SUM(B61:B80)</f>
        <v>0</v>
      </c>
      <c r="C81" s="130">
        <f t="shared" si="18"/>
        <v>0</v>
      </c>
      <c r="D81" s="130">
        <f t="shared" si="18"/>
        <v>0</v>
      </c>
      <c r="E81" s="130">
        <f t="shared" si="18"/>
        <v>0</v>
      </c>
      <c r="F81" s="130">
        <f t="shared" si="18"/>
        <v>0</v>
      </c>
      <c r="G81" s="130">
        <f t="shared" si="18"/>
        <v>0</v>
      </c>
      <c r="H81" s="130">
        <f t="shared" si="18"/>
        <v>0</v>
      </c>
      <c r="I81" s="131">
        <f t="shared" si="18"/>
        <v>0</v>
      </c>
      <c r="J81" s="175">
        <f>+J9*J82</f>
        <v>4000</v>
      </c>
      <c r="K81" s="178">
        <f>+J81-I81</f>
        <v>4000</v>
      </c>
    </row>
    <row r="82" spans="1:11" ht="15" thickBot="1">
      <c r="A82" s="128"/>
      <c r="B82" s="127"/>
      <c r="C82" s="127"/>
      <c r="D82" s="127"/>
      <c r="E82" s="127"/>
      <c r="F82" s="127"/>
      <c r="G82" s="270" t="s">
        <v>50</v>
      </c>
      <c r="H82" s="271"/>
      <c r="I82" s="220">
        <f>IF(ISERROR(I81/I9),"",(I81/I9))</f>
      </c>
      <c r="J82" s="138">
        <f>+J2</f>
        <v>0.2</v>
      </c>
      <c r="K82" s="193" t="s">
        <v>26</v>
      </c>
    </row>
  </sheetData>
  <sheetProtection sheet="1" objects="1" scenarios="1" selectLockedCells="1"/>
  <mergeCells count="18">
    <mergeCell ref="J46:K46"/>
    <mergeCell ref="J47:K47"/>
    <mergeCell ref="J48:K48"/>
    <mergeCell ref="J49:K49"/>
    <mergeCell ref="G58:H58"/>
    <mergeCell ref="G82:H82"/>
    <mergeCell ref="J30:K36"/>
    <mergeCell ref="J41:K41"/>
    <mergeCell ref="J42:K42"/>
    <mergeCell ref="J43:K43"/>
    <mergeCell ref="J44:K44"/>
    <mergeCell ref="J45:K45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B2" sqref="B2"/>
    </sheetView>
  </sheetViews>
  <sheetFormatPr defaultColWidth="8.8515625" defaultRowHeight="15"/>
  <cols>
    <col min="1" max="1" width="18.00390625" style="49" customWidth="1"/>
    <col min="2" max="8" width="9.7109375" style="49" customWidth="1"/>
    <col min="9" max="9" width="11.421875" style="49" bestFit="1" customWidth="1"/>
    <col min="10" max="10" width="11.8515625" style="52" customWidth="1"/>
    <col min="11" max="11" width="9.7109375" style="49" customWidth="1"/>
    <col min="12" max="16384" width="8.8515625" style="49" customWidth="1"/>
  </cols>
  <sheetData>
    <row r="1" spans="1:10" s="50" customFormat="1" ht="18">
      <c r="A1" s="276" t="str">
        <f>+'Week 1'!A1:C1</f>
        <v>West End Tavern</v>
      </c>
      <c r="B1" s="276"/>
      <c r="C1" s="276"/>
      <c r="D1" s="273" t="s">
        <v>56</v>
      </c>
      <c r="E1" s="275"/>
      <c r="F1" s="275"/>
      <c r="G1" s="275"/>
      <c r="H1" s="274"/>
      <c r="I1" s="273" t="s">
        <v>62</v>
      </c>
      <c r="J1" s="274"/>
    </row>
    <row r="2" spans="1:10" s="51" customFormat="1" ht="13.5">
      <c r="A2" s="51" t="s">
        <v>51</v>
      </c>
      <c r="B2" s="214">
        <f>+'Week 1'!B2</f>
        <v>42590</v>
      </c>
      <c r="D2" s="216">
        <f>+'Week 1'!D2</f>
        <v>0.05</v>
      </c>
      <c r="E2" s="217">
        <f>+'Week 1'!E2</f>
        <v>0.04</v>
      </c>
      <c r="F2" s="217">
        <f>+'Week 1'!F2</f>
        <v>0.2</v>
      </c>
      <c r="G2" s="217">
        <f>+'Week 1'!G2</f>
        <v>0.04</v>
      </c>
      <c r="H2" s="218">
        <f>+'Week 1'!H2</f>
        <v>0.24</v>
      </c>
      <c r="I2" s="216">
        <f>+'Week 1'!I2</f>
        <v>0.3</v>
      </c>
      <c r="J2" s="218">
        <f>+'Week 1'!J2</f>
        <v>0.2</v>
      </c>
    </row>
    <row r="3" spans="4:10" s="51" customFormat="1" ht="13.5">
      <c r="D3" s="195" t="s">
        <v>57</v>
      </c>
      <c r="E3" s="196" t="s">
        <v>58</v>
      </c>
      <c r="F3" s="196" t="s">
        <v>59</v>
      </c>
      <c r="G3" s="196" t="s">
        <v>60</v>
      </c>
      <c r="H3" s="197" t="s">
        <v>64</v>
      </c>
      <c r="I3" s="195" t="s">
        <v>61</v>
      </c>
      <c r="J3" s="197" t="s">
        <v>58</v>
      </c>
    </row>
    <row r="4" spans="1:10" ht="14.25" customHeight="1">
      <c r="A4" s="221"/>
      <c r="B4" s="221"/>
      <c r="C4" s="221"/>
      <c r="D4" s="221"/>
      <c r="E4" s="221"/>
      <c r="F4" s="221"/>
      <c r="G4" s="221"/>
      <c r="H4" s="221"/>
      <c r="I4" s="222">
        <f>+IF(I5=1,"","&lt;--uh oh . . . Needs to be 100%")</f>
      </c>
      <c r="J4" s="223"/>
    </row>
    <row r="5" spans="1:12" s="56" customFormat="1" ht="15" hidden="1">
      <c r="A5" s="53" t="s">
        <v>11</v>
      </c>
      <c r="B5" s="224">
        <v>0.1</v>
      </c>
      <c r="C5" s="224">
        <v>0.11</v>
      </c>
      <c r="D5" s="224">
        <v>0.11</v>
      </c>
      <c r="E5" s="224">
        <v>0.13</v>
      </c>
      <c r="F5" s="224">
        <v>0.25</v>
      </c>
      <c r="G5" s="224">
        <v>0.23</v>
      </c>
      <c r="H5" s="224">
        <v>0.07</v>
      </c>
      <c r="I5" s="54">
        <f>SUM(B5:H5)</f>
        <v>1</v>
      </c>
      <c r="J5" s="225" t="s">
        <v>63</v>
      </c>
      <c r="K5" s="55"/>
      <c r="L5" s="55"/>
    </row>
    <row r="6" spans="1:10" s="57" customFormat="1" ht="14.25" customHeight="1" hidden="1">
      <c r="A6" s="277" t="s">
        <v>10</v>
      </c>
      <c r="B6" s="226">
        <f>+B2</f>
        <v>42590</v>
      </c>
      <c r="C6" s="227">
        <f aca="true" t="shared" si="0" ref="C6:H6">+B6+1</f>
        <v>42591</v>
      </c>
      <c r="D6" s="227">
        <f t="shared" si="0"/>
        <v>42592</v>
      </c>
      <c r="E6" s="227">
        <f t="shared" si="0"/>
        <v>42593</v>
      </c>
      <c r="F6" s="227">
        <f t="shared" si="0"/>
        <v>42594</v>
      </c>
      <c r="G6" s="227">
        <f t="shared" si="0"/>
        <v>42595</v>
      </c>
      <c r="H6" s="227">
        <f t="shared" si="0"/>
        <v>42596</v>
      </c>
      <c r="I6" s="277" t="s">
        <v>55</v>
      </c>
      <c r="J6" s="279" t="s">
        <v>65</v>
      </c>
    </row>
    <row r="7" spans="1:10" s="57" customFormat="1" ht="13.5">
      <c r="A7" s="278"/>
      <c r="B7" s="228" t="s">
        <v>2</v>
      </c>
      <c r="C7" s="58" t="s">
        <v>3</v>
      </c>
      <c r="D7" s="58" t="s">
        <v>4</v>
      </c>
      <c r="E7" s="58" t="s">
        <v>5</v>
      </c>
      <c r="F7" s="58" t="s">
        <v>6</v>
      </c>
      <c r="G7" s="58" t="s">
        <v>7</v>
      </c>
      <c r="H7" s="229" t="s">
        <v>8</v>
      </c>
      <c r="I7" s="278"/>
      <c r="J7" s="280"/>
    </row>
    <row r="8" spans="1:10" s="57" customFormat="1" ht="13.5">
      <c r="A8" s="230" t="s">
        <v>53</v>
      </c>
      <c r="B8" s="231">
        <f>+'Week 1'!B8+'Week 2'!B8+'Week 3'!B8+'Week 4'!B8</f>
        <v>0</v>
      </c>
      <c r="C8" s="232">
        <f>+'Week 1'!C8+'Week 2'!C8+'Week 3'!C8+'Week 4'!C8</f>
        <v>0</v>
      </c>
      <c r="D8" s="232">
        <f>+'Week 1'!D8+'Week 2'!D8+'Week 3'!D8+'Week 4'!D8</f>
        <v>0</v>
      </c>
      <c r="E8" s="232">
        <f>+'Week 1'!E8+'Week 2'!E8+'Week 3'!E8+'Week 4'!E8</f>
        <v>0</v>
      </c>
      <c r="F8" s="232">
        <f>+'Week 1'!F8+'Week 2'!F8+'Week 3'!F8+'Week 4'!F8</f>
        <v>0</v>
      </c>
      <c r="G8" s="232">
        <f>+'Week 1'!G8+'Week 2'!G8+'Week 3'!G8+'Week 4'!G8</f>
        <v>0</v>
      </c>
      <c r="H8" s="233">
        <f>+'Week 1'!H8+'Week 2'!H8+'Week 3'!H8+'Week 4'!H8</f>
        <v>0</v>
      </c>
      <c r="I8" s="234">
        <f>SUM(B8:H8)</f>
        <v>0</v>
      </c>
      <c r="J8" s="235">
        <f>+'Week 1'!J8+'Week 2'!J8+'Week 3'!J8+'Week 4'!J8</f>
        <v>150000</v>
      </c>
    </row>
    <row r="9" spans="1:10" s="57" customFormat="1" ht="13.5">
      <c r="A9" s="236" t="s">
        <v>54</v>
      </c>
      <c r="B9" s="237">
        <f>+'Week 1'!B9+'Week 2'!B9+'Week 3'!B9+'Week 4'!B9</f>
        <v>0</v>
      </c>
      <c r="C9" s="62">
        <f>+'Week 1'!C9+'Week 2'!C9+'Week 3'!C9+'Week 4'!C9</f>
        <v>0</v>
      </c>
      <c r="D9" s="62">
        <f>+'Week 1'!D9+'Week 2'!D9+'Week 3'!D9+'Week 4'!D9</f>
        <v>0</v>
      </c>
      <c r="E9" s="62">
        <f>+'Week 1'!E9+'Week 2'!E9+'Week 3'!E9+'Week 4'!E9</f>
        <v>0</v>
      </c>
      <c r="F9" s="62">
        <f>+'Week 1'!F9+'Week 2'!F9+'Week 3'!F9+'Week 4'!F9</f>
        <v>0</v>
      </c>
      <c r="G9" s="62">
        <f>+'Week 1'!G9+'Week 2'!G9+'Week 3'!G9+'Week 4'!G9</f>
        <v>0</v>
      </c>
      <c r="H9" s="79">
        <f>+'Week 1'!H9+'Week 2'!H9+'Week 3'!H9+'Week 4'!H9</f>
        <v>0</v>
      </c>
      <c r="I9" s="238">
        <f>SUM(B9:H9)</f>
        <v>0</v>
      </c>
      <c r="J9" s="239">
        <f>+'Week 1'!J9+'Week 2'!J9+'Week 3'!J9+'Week 4'!J9</f>
        <v>80000</v>
      </c>
    </row>
    <row r="10" spans="1:10" s="57" customFormat="1" ht="13.5">
      <c r="A10" s="240" t="s">
        <v>27</v>
      </c>
      <c r="B10" s="241">
        <f>+'Week 1'!B10+'Week 2'!B10+'Week 3'!B10+'Week 4'!B10</f>
        <v>0</v>
      </c>
      <c r="C10" s="101">
        <f>+'Week 1'!C10+'Week 2'!C10+'Week 3'!C10+'Week 4'!C10</f>
        <v>0</v>
      </c>
      <c r="D10" s="101">
        <f>+'Week 1'!D10+'Week 2'!D10+'Week 3'!D10+'Week 4'!D10</f>
        <v>0</v>
      </c>
      <c r="E10" s="101">
        <f>+'Week 1'!E10+'Week 2'!E10+'Week 3'!E10+'Week 4'!E10</f>
        <v>0</v>
      </c>
      <c r="F10" s="101">
        <f>+'Week 1'!F10+'Week 2'!F10+'Week 3'!F10+'Week 4'!F10</f>
        <v>0</v>
      </c>
      <c r="G10" s="101">
        <f>+'Week 1'!G10+'Week 2'!G10+'Week 3'!G10+'Week 4'!G10</f>
        <v>0</v>
      </c>
      <c r="H10" s="242">
        <f>+'Week 1'!H10+'Week 2'!H10+'Week 3'!H10+'Week 4'!H10</f>
        <v>0</v>
      </c>
      <c r="I10" s="243">
        <f>SUM(B10:H10)</f>
        <v>0</v>
      </c>
      <c r="J10" s="239">
        <v>0</v>
      </c>
    </row>
    <row r="11" spans="1:10" s="57" customFormat="1" ht="19.5" customHeight="1">
      <c r="A11" s="61" t="s">
        <v>13</v>
      </c>
      <c r="B11" s="150">
        <f aca="true" t="shared" si="1" ref="B11:J11">+B9+B8+B10</f>
        <v>0</v>
      </c>
      <c r="C11" s="150">
        <f t="shared" si="1"/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1">
        <f t="shared" si="1"/>
        <v>0</v>
      </c>
      <c r="J11" s="239">
        <f t="shared" si="1"/>
        <v>230000</v>
      </c>
    </row>
    <row r="12" spans="1:10" ht="15" thickBot="1">
      <c r="A12" s="48" t="s">
        <v>0</v>
      </c>
      <c r="B12" s="148">
        <f aca="true" t="shared" si="2" ref="B12:H12">+$J$11*B5</f>
        <v>23000</v>
      </c>
      <c r="C12" s="148">
        <f t="shared" si="2"/>
        <v>25300</v>
      </c>
      <c r="D12" s="148">
        <f t="shared" si="2"/>
        <v>25300</v>
      </c>
      <c r="E12" s="148">
        <f t="shared" si="2"/>
        <v>29900</v>
      </c>
      <c r="F12" s="148">
        <f t="shared" si="2"/>
        <v>57500</v>
      </c>
      <c r="G12" s="148">
        <f t="shared" si="2"/>
        <v>52900</v>
      </c>
      <c r="H12" s="148">
        <f t="shared" si="2"/>
        <v>16100.000000000002</v>
      </c>
      <c r="I12" s="149">
        <f>+SUMIF(B11:H11,"&gt;0",B12:H12)</f>
        <v>0</v>
      </c>
      <c r="J12" s="60"/>
    </row>
    <row r="13" spans="1:10" s="65" customFormat="1" ht="15" thickBot="1">
      <c r="A13" s="63" t="s">
        <v>12</v>
      </c>
      <c r="B13" s="152">
        <f aca="true" t="shared" si="3" ref="B13:I13">+B11-B12</f>
        <v>-23000</v>
      </c>
      <c r="C13" s="152">
        <f t="shared" si="3"/>
        <v>-25300</v>
      </c>
      <c r="D13" s="152">
        <f t="shared" si="3"/>
        <v>-25300</v>
      </c>
      <c r="E13" s="152">
        <f t="shared" si="3"/>
        <v>-29900</v>
      </c>
      <c r="F13" s="152">
        <f t="shared" si="3"/>
        <v>-57500</v>
      </c>
      <c r="G13" s="152">
        <f t="shared" si="3"/>
        <v>-52900</v>
      </c>
      <c r="H13" s="152">
        <f t="shared" si="3"/>
        <v>-16100.000000000002</v>
      </c>
      <c r="I13" s="153">
        <f t="shared" si="3"/>
        <v>0</v>
      </c>
      <c r="J13" s="64" t="s">
        <v>26</v>
      </c>
    </row>
    <row r="14" ht="19.5" customHeight="1">
      <c r="A14" s="66" t="s">
        <v>46</v>
      </c>
    </row>
    <row r="15" spans="1:11" ht="13.5">
      <c r="A15" s="67" t="s">
        <v>15</v>
      </c>
      <c r="B15" s="68" t="s">
        <v>2</v>
      </c>
      <c r="C15" s="67" t="s">
        <v>3</v>
      </c>
      <c r="D15" s="67" t="s">
        <v>4</v>
      </c>
      <c r="E15" s="67" t="s">
        <v>5</v>
      </c>
      <c r="F15" s="67" t="s">
        <v>6</v>
      </c>
      <c r="G15" s="67" t="s">
        <v>7</v>
      </c>
      <c r="H15" s="69" t="s">
        <v>8</v>
      </c>
      <c r="I15" s="67" t="s">
        <v>55</v>
      </c>
      <c r="J15" s="67" t="s">
        <v>17</v>
      </c>
      <c r="K15" s="67" t="s">
        <v>18</v>
      </c>
    </row>
    <row r="16" spans="1:11" ht="13.5">
      <c r="A16" s="48" t="s">
        <v>41</v>
      </c>
      <c r="B16" s="62">
        <f>+'Week 1'!B16+'Week 2'!B16+'Week 3'!B16+'Week 4'!B16</f>
        <v>898.3499999999999</v>
      </c>
      <c r="C16" s="62">
        <f>+'Week 1'!C16+'Week 2'!C16+'Week 3'!C16+'Week 4'!C16</f>
        <v>898.3499999999999</v>
      </c>
      <c r="D16" s="62">
        <f>+'Week 1'!D16+'Week 2'!D16+'Week 3'!D16+'Week 4'!D16</f>
        <v>898.3499999999999</v>
      </c>
      <c r="E16" s="62">
        <f>+'Week 1'!E16+'Week 2'!E16+'Week 3'!E16+'Week 4'!E16</f>
        <v>898.3499999999999</v>
      </c>
      <c r="F16" s="62">
        <f>+'Week 1'!F16+'Week 2'!F16+'Week 3'!F16+'Week 4'!F16</f>
        <v>898.3499999999999</v>
      </c>
      <c r="G16" s="62">
        <f>+'Week 1'!G16+'Week 2'!G16+'Week 3'!G16+'Week 4'!G16</f>
        <v>898.3499999999999</v>
      </c>
      <c r="H16" s="62">
        <f>+'Week 1'!H16+'Week 2'!H16+'Week 3'!H16+'Week 4'!H16</f>
        <v>898.3499999999999</v>
      </c>
      <c r="I16" s="244">
        <f aca="true" t="shared" si="4" ref="I16:I22">SUM(B16:H16)</f>
        <v>6288.450000000001</v>
      </c>
      <c r="J16" s="154">
        <f>+I16</f>
        <v>6288.450000000001</v>
      </c>
      <c r="K16" s="154"/>
    </row>
    <row r="17" spans="1:11" ht="13.5">
      <c r="A17" s="48" t="s">
        <v>35</v>
      </c>
      <c r="B17" s="62">
        <f>+'Week 1'!B17+'Week 2'!B17+'Week 3'!B17+'Week 4'!B17</f>
        <v>0</v>
      </c>
      <c r="C17" s="62">
        <f>+'Week 1'!C17+'Week 2'!C17+'Week 3'!C17+'Week 4'!C17</f>
        <v>0</v>
      </c>
      <c r="D17" s="62">
        <f>+'Week 1'!D17+'Week 2'!D17+'Week 3'!D17+'Week 4'!D17</f>
        <v>0</v>
      </c>
      <c r="E17" s="62">
        <f>+'Week 1'!E17+'Week 2'!E17+'Week 3'!E17+'Week 4'!E17</f>
        <v>0</v>
      </c>
      <c r="F17" s="62">
        <f>+'Week 1'!F17+'Week 2'!F17+'Week 3'!F17+'Week 4'!F17</f>
        <v>0</v>
      </c>
      <c r="G17" s="62">
        <f>+'Week 1'!G17+'Week 2'!G17+'Week 3'!G17+'Week 4'!G17</f>
        <v>0</v>
      </c>
      <c r="H17" s="62">
        <f>+'Week 1'!H17+'Week 2'!H17+'Week 3'!H17+'Week 4'!H17</f>
        <v>0</v>
      </c>
      <c r="I17" s="244">
        <f t="shared" si="4"/>
        <v>0</v>
      </c>
      <c r="J17" s="154">
        <f>+I17</f>
        <v>0</v>
      </c>
      <c r="K17" s="154"/>
    </row>
    <row r="18" spans="1:11" ht="13.5">
      <c r="A18" s="70" t="s">
        <v>36</v>
      </c>
      <c r="B18" s="101">
        <f>+'Week 1'!B18+'Week 2'!B18+'Week 3'!B18+'Week 4'!B18</f>
        <v>1120.7142857142858</v>
      </c>
      <c r="C18" s="101">
        <f>+'Week 1'!C18+'Week 2'!C18+'Week 3'!C18+'Week 4'!C18</f>
        <v>1120.7142857142858</v>
      </c>
      <c r="D18" s="101">
        <f>+'Week 1'!D18+'Week 2'!D18+'Week 3'!D18+'Week 4'!D18</f>
        <v>1120.7142857142858</v>
      </c>
      <c r="E18" s="101">
        <f>+'Week 1'!E18+'Week 2'!E18+'Week 3'!E18+'Week 4'!E18</f>
        <v>1120.7142857142858</v>
      </c>
      <c r="F18" s="101">
        <f>+'Week 1'!F18+'Week 2'!F18+'Week 3'!F18+'Week 4'!F18</f>
        <v>1120.7142857142858</v>
      </c>
      <c r="G18" s="101">
        <f>+'Week 1'!G18+'Week 2'!G18+'Week 3'!G18+'Week 4'!G18</f>
        <v>1120.7142857142858</v>
      </c>
      <c r="H18" s="101">
        <f>+'Week 1'!H18+'Week 2'!H18+'Week 3'!H18+'Week 4'!H18</f>
        <v>1120.7142857142858</v>
      </c>
      <c r="I18" s="245">
        <f t="shared" si="4"/>
        <v>7845.000000000002</v>
      </c>
      <c r="J18" s="155">
        <f>+I18</f>
        <v>7845.000000000002</v>
      </c>
      <c r="K18" s="155"/>
    </row>
    <row r="19" spans="1:11" ht="13.5">
      <c r="A19" s="246" t="s">
        <v>31</v>
      </c>
      <c r="B19" s="232">
        <f>+'Week 1'!B19+'Week 2'!B19+'Week 3'!B19+'Week 4'!B19</f>
        <v>0</v>
      </c>
      <c r="C19" s="232">
        <f>+'Week 1'!C19+'Week 2'!C19+'Week 3'!C19+'Week 4'!C19</f>
        <v>0</v>
      </c>
      <c r="D19" s="232">
        <f>+'Week 1'!D19+'Week 2'!D19+'Week 3'!D19+'Week 4'!D19</f>
        <v>0</v>
      </c>
      <c r="E19" s="232">
        <f>+'Week 1'!E19+'Week 2'!E19+'Week 3'!E19+'Week 4'!E19</f>
        <v>0</v>
      </c>
      <c r="F19" s="232">
        <f>+'Week 1'!F19+'Week 2'!F19+'Week 3'!F19+'Week 4'!F19</f>
        <v>0</v>
      </c>
      <c r="G19" s="232">
        <f>+'Week 1'!G19+'Week 2'!G19+'Week 3'!G19+'Week 4'!G19</f>
        <v>0</v>
      </c>
      <c r="H19" s="232">
        <f>+'Week 1'!H19+'Week 2'!H19+'Week 3'!H19+'Week 4'!H19</f>
        <v>0</v>
      </c>
      <c r="I19" s="247">
        <f t="shared" si="4"/>
        <v>0</v>
      </c>
      <c r="J19" s="248">
        <f>+J11*J24</f>
        <v>11500</v>
      </c>
      <c r="K19" s="248">
        <f>+J19-I19</f>
        <v>11500</v>
      </c>
    </row>
    <row r="20" spans="1:11" ht="13.5">
      <c r="A20" s="48" t="s">
        <v>32</v>
      </c>
      <c r="B20" s="62">
        <f>+'Week 1'!B20+'Week 2'!B20+'Week 3'!B20+'Week 4'!B20</f>
        <v>0</v>
      </c>
      <c r="C20" s="62">
        <f>+'Week 1'!C20+'Week 2'!C20+'Week 3'!C20+'Week 4'!C20</f>
        <v>0</v>
      </c>
      <c r="D20" s="62">
        <f>+'Week 1'!D20+'Week 2'!D20+'Week 3'!D20+'Week 4'!D20</f>
        <v>0</v>
      </c>
      <c r="E20" s="62">
        <f>+'Week 1'!E20+'Week 2'!E20+'Week 3'!E20+'Week 4'!E20</f>
        <v>0</v>
      </c>
      <c r="F20" s="62">
        <f>+'Week 1'!F20+'Week 2'!F20+'Week 3'!F20+'Week 4'!F20</f>
        <v>0</v>
      </c>
      <c r="G20" s="62">
        <f>+'Week 1'!G20+'Week 2'!G20+'Week 3'!G20+'Week 4'!G20</f>
        <v>0</v>
      </c>
      <c r="H20" s="62">
        <f>+'Week 1'!H20+'Week 2'!H20+'Week 3'!H20+'Week 4'!H20</f>
        <v>0</v>
      </c>
      <c r="I20" s="60">
        <f t="shared" si="4"/>
        <v>0</v>
      </c>
      <c r="J20" s="154">
        <f>+J9*J25-I17</f>
        <v>3200</v>
      </c>
      <c r="K20" s="154">
        <f>+J20-I20</f>
        <v>3200</v>
      </c>
    </row>
    <row r="21" spans="1:11" ht="13.5">
      <c r="A21" s="48" t="s">
        <v>33</v>
      </c>
      <c r="B21" s="62">
        <f>+'Week 1'!B21+'Week 2'!B21+'Week 3'!B21+'Week 4'!B21</f>
        <v>0</v>
      </c>
      <c r="C21" s="62">
        <f>+'Week 1'!C21+'Week 2'!C21+'Week 3'!C21+'Week 4'!C21</f>
        <v>0</v>
      </c>
      <c r="D21" s="62">
        <f>+'Week 1'!D21+'Week 2'!D21+'Week 3'!D21+'Week 4'!D21</f>
        <v>0</v>
      </c>
      <c r="E21" s="62">
        <f>+'Week 1'!E21+'Week 2'!E21+'Week 3'!E21+'Week 4'!E21</f>
        <v>0</v>
      </c>
      <c r="F21" s="62">
        <f>+'Week 1'!F21+'Week 2'!F21+'Week 3'!F21+'Week 4'!F21</f>
        <v>0</v>
      </c>
      <c r="G21" s="62">
        <f>+'Week 1'!G21+'Week 2'!G21+'Week 3'!G21+'Week 4'!G21</f>
        <v>0</v>
      </c>
      <c r="H21" s="62">
        <f>+'Week 1'!H21+'Week 2'!H21+'Week 3'!H21+'Week 4'!H21</f>
        <v>0</v>
      </c>
      <c r="I21" s="60">
        <f t="shared" si="4"/>
        <v>0</v>
      </c>
      <c r="J21" s="154">
        <f>+J8*J26-I18</f>
        <v>22155</v>
      </c>
      <c r="K21" s="154">
        <f>+J21-I21</f>
        <v>22155</v>
      </c>
    </row>
    <row r="22" spans="1:11" ht="15" thickBot="1">
      <c r="A22" s="70" t="s">
        <v>34</v>
      </c>
      <c r="B22" s="101">
        <f>+'Week 1'!B22+'Week 2'!B22+'Week 3'!B22+'Week 4'!B22</f>
        <v>0</v>
      </c>
      <c r="C22" s="101">
        <f>+'Week 1'!C22+'Week 2'!C22+'Week 3'!C22+'Week 4'!C22</f>
        <v>0</v>
      </c>
      <c r="D22" s="101">
        <f>+'Week 1'!D22+'Week 2'!D22+'Week 3'!D22+'Week 4'!D22</f>
        <v>0</v>
      </c>
      <c r="E22" s="101">
        <f>+'Week 1'!E22+'Week 2'!E22+'Week 3'!E22+'Week 4'!E22</f>
        <v>0</v>
      </c>
      <c r="F22" s="101">
        <f>+'Week 1'!F22+'Week 2'!F22+'Week 3'!F22+'Week 4'!F22</f>
        <v>0</v>
      </c>
      <c r="G22" s="101">
        <f>+'Week 1'!G22+'Week 2'!G22+'Week 3'!G22+'Week 4'!G22</f>
        <v>0</v>
      </c>
      <c r="H22" s="101">
        <f>+'Week 1'!H22+'Week 2'!H22+'Week 3'!H22+'Week 4'!H22</f>
        <v>0</v>
      </c>
      <c r="I22" s="249">
        <f t="shared" si="4"/>
        <v>0</v>
      </c>
      <c r="J22" s="155">
        <f>+J11*J27-I16</f>
        <v>2911.5499999999993</v>
      </c>
      <c r="K22" s="155">
        <f>+J22-I22</f>
        <v>2911.5499999999993</v>
      </c>
    </row>
    <row r="23" spans="1:11" s="57" customFormat="1" ht="19.5" customHeight="1">
      <c r="A23" s="71" t="s">
        <v>1</v>
      </c>
      <c r="B23" s="250">
        <f aca="true" t="shared" si="5" ref="B23:J23">SUM(B16:B22)</f>
        <v>2019.0642857142857</v>
      </c>
      <c r="C23" s="250">
        <f t="shared" si="5"/>
        <v>2019.0642857142857</v>
      </c>
      <c r="D23" s="250">
        <f t="shared" si="5"/>
        <v>2019.0642857142857</v>
      </c>
      <c r="E23" s="250">
        <f t="shared" si="5"/>
        <v>2019.0642857142857</v>
      </c>
      <c r="F23" s="250">
        <f t="shared" si="5"/>
        <v>2019.0642857142857</v>
      </c>
      <c r="G23" s="250">
        <f t="shared" si="5"/>
        <v>2019.0642857142857</v>
      </c>
      <c r="H23" s="250">
        <f t="shared" si="5"/>
        <v>2019.0642857142857</v>
      </c>
      <c r="I23" s="251">
        <f t="shared" si="5"/>
        <v>14133.450000000003</v>
      </c>
      <c r="J23" s="156">
        <f t="shared" si="5"/>
        <v>53900</v>
      </c>
      <c r="K23" s="157">
        <f>SUM(K19:K22)</f>
        <v>39766.55</v>
      </c>
    </row>
    <row r="24" spans="1:11" ht="13.5">
      <c r="A24" s="48" t="s">
        <v>42</v>
      </c>
      <c r="B24" s="158">
        <f>IF(ISERROR(B19/B11),"",B19/B11)</f>
      </c>
      <c r="C24" s="158">
        <f aca="true" t="shared" si="6" ref="C24:I24">IF(ISERROR(C19/C11),"",C19/C11)</f>
      </c>
      <c r="D24" s="158">
        <f t="shared" si="6"/>
      </c>
      <c r="E24" s="158">
        <f t="shared" si="6"/>
      </c>
      <c r="F24" s="158">
        <f t="shared" si="6"/>
      </c>
      <c r="G24" s="158">
        <f t="shared" si="6"/>
      </c>
      <c r="H24" s="158">
        <f t="shared" si="6"/>
      </c>
      <c r="I24" s="159">
        <f t="shared" si="6"/>
      </c>
      <c r="J24" s="87">
        <f>+D2</f>
        <v>0.05</v>
      </c>
      <c r="K24" s="72"/>
    </row>
    <row r="25" spans="1:11" ht="13.5">
      <c r="A25" s="48" t="s">
        <v>43</v>
      </c>
      <c r="B25" s="158">
        <f aca="true" t="shared" si="7" ref="B25:I25">IF(ISERROR((B20+B17)/B9),"",((B20+B17)/B9))</f>
      </c>
      <c r="C25" s="158">
        <f t="shared" si="7"/>
      </c>
      <c r="D25" s="158">
        <f t="shared" si="7"/>
      </c>
      <c r="E25" s="158">
        <f t="shared" si="7"/>
      </c>
      <c r="F25" s="158">
        <f t="shared" si="7"/>
      </c>
      <c r="G25" s="158">
        <f t="shared" si="7"/>
      </c>
      <c r="H25" s="158">
        <f t="shared" si="7"/>
      </c>
      <c r="I25" s="159">
        <f t="shared" si="7"/>
      </c>
      <c r="J25" s="87">
        <f>+E2</f>
        <v>0.04</v>
      </c>
      <c r="K25" s="72"/>
    </row>
    <row r="26" spans="1:11" ht="13.5">
      <c r="A26" s="48" t="s">
        <v>44</v>
      </c>
      <c r="B26" s="158">
        <f aca="true" t="shared" si="8" ref="B26:I26">IF(ISERROR((B21+B18)/B8),"",((B21+B18)/B8))</f>
      </c>
      <c r="C26" s="158">
        <f t="shared" si="8"/>
      </c>
      <c r="D26" s="158">
        <f t="shared" si="8"/>
      </c>
      <c r="E26" s="158">
        <f t="shared" si="8"/>
      </c>
      <c r="F26" s="158">
        <f t="shared" si="8"/>
      </c>
      <c r="G26" s="158">
        <f t="shared" si="8"/>
      </c>
      <c r="H26" s="158">
        <f t="shared" si="8"/>
      </c>
      <c r="I26" s="159">
        <f t="shared" si="8"/>
      </c>
      <c r="J26" s="87">
        <f>+F2</f>
        <v>0.2</v>
      </c>
      <c r="K26" s="73" t="s">
        <v>26</v>
      </c>
    </row>
    <row r="27" spans="1:11" ht="13.5">
      <c r="A27" s="48" t="s">
        <v>45</v>
      </c>
      <c r="B27" s="158">
        <f>IF(ISERROR((B16+B22)/B11),"",((B16+B22)/B11))</f>
      </c>
      <c r="C27" s="158">
        <f aca="true" t="shared" si="9" ref="C27:I27">IF(ISERROR((C16+C22)/C11),"",((C16+C22)/C11))</f>
      </c>
      <c r="D27" s="158">
        <f t="shared" si="9"/>
      </c>
      <c r="E27" s="158">
        <f t="shared" si="9"/>
      </c>
      <c r="F27" s="158">
        <f t="shared" si="9"/>
      </c>
      <c r="G27" s="158">
        <f t="shared" si="9"/>
      </c>
      <c r="H27" s="158">
        <f t="shared" si="9"/>
      </c>
      <c r="I27" s="159">
        <f t="shared" si="9"/>
      </c>
      <c r="J27" s="87">
        <f>+G2</f>
        <v>0.04</v>
      </c>
      <c r="K27" s="73"/>
    </row>
    <row r="28" spans="1:11" ht="19.5" customHeight="1" thickBot="1">
      <c r="A28" s="160" t="s">
        <v>16</v>
      </c>
      <c r="B28" s="161">
        <f>IF(ISERROR(B23/B11),"",(B23/B11))</f>
      </c>
      <c r="C28" s="161">
        <f aca="true" t="shared" si="10" ref="C28:I28">IF(ISERROR(C23/C11),"",(C23/C11))</f>
      </c>
      <c r="D28" s="161">
        <f t="shared" si="10"/>
      </c>
      <c r="E28" s="161">
        <f t="shared" si="10"/>
      </c>
      <c r="F28" s="161">
        <f t="shared" si="10"/>
      </c>
      <c r="G28" s="161">
        <f t="shared" si="10"/>
      </c>
      <c r="H28" s="161">
        <f t="shared" si="10"/>
      </c>
      <c r="I28" s="162">
        <f t="shared" si="10"/>
      </c>
      <c r="J28" s="191">
        <f>+H2</f>
        <v>0.24</v>
      </c>
      <c r="K28" s="74">
        <f>IF(ISERROR(J28-I28),"",(J28-I28))</f>
      </c>
    </row>
    <row r="29" spans="1:11" s="166" customFormat="1" ht="19.5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40"/>
      <c r="K29" s="165"/>
    </row>
    <row r="30" spans="1:15" ht="13.5" hidden="1">
      <c r="A30" s="97" t="s">
        <v>37</v>
      </c>
      <c r="B30" s="102" t="str">
        <f>B38</f>
        <v>Mon</v>
      </c>
      <c r="C30" s="102" t="str">
        <f aca="true" t="shared" si="11" ref="C30:H30">C38</f>
        <v>Tue</v>
      </c>
      <c r="D30" s="102" t="str">
        <f t="shared" si="11"/>
        <v>Wed</v>
      </c>
      <c r="E30" s="102" t="str">
        <f t="shared" si="11"/>
        <v>Thu</v>
      </c>
      <c r="F30" s="102" t="str">
        <f t="shared" si="11"/>
        <v>Fri</v>
      </c>
      <c r="G30" s="102" t="str">
        <f t="shared" si="11"/>
        <v>Sat</v>
      </c>
      <c r="H30" s="102" t="str">
        <f t="shared" si="11"/>
        <v>Sun</v>
      </c>
      <c r="I30" s="102" t="s">
        <v>9</v>
      </c>
      <c r="J30" s="258" t="s">
        <v>47</v>
      </c>
      <c r="K30" s="259"/>
      <c r="L30" s="167"/>
      <c r="M30" s="167"/>
      <c r="N30" s="167"/>
      <c r="O30" s="167"/>
    </row>
    <row r="31" spans="1:11" ht="14.25" customHeight="1" hidden="1">
      <c r="A31" s="252" t="s">
        <v>29</v>
      </c>
      <c r="B31" s="59"/>
      <c r="C31" s="59"/>
      <c r="D31" s="59"/>
      <c r="E31" s="59"/>
      <c r="F31" s="59"/>
      <c r="G31" s="59"/>
      <c r="H31" s="59"/>
      <c r="I31" s="60">
        <f>SUM(B31:H31)</f>
        <v>0</v>
      </c>
      <c r="J31" s="260"/>
      <c r="K31" s="261"/>
    </row>
    <row r="32" spans="1:11" ht="13.5" hidden="1">
      <c r="A32" s="253" t="s">
        <v>28</v>
      </c>
      <c r="B32" s="59"/>
      <c r="C32" s="59"/>
      <c r="D32" s="59"/>
      <c r="E32" s="59"/>
      <c r="F32" s="59"/>
      <c r="G32" s="59"/>
      <c r="H32" s="59"/>
      <c r="I32" s="60">
        <f>SUM(B32:H32)</f>
        <v>0</v>
      </c>
      <c r="J32" s="260"/>
      <c r="K32" s="261"/>
    </row>
    <row r="33" spans="1:11" ht="13.5" hidden="1">
      <c r="A33" s="254"/>
      <c r="B33" s="59"/>
      <c r="C33" s="59"/>
      <c r="D33" s="59"/>
      <c r="E33" s="59"/>
      <c r="F33" s="59"/>
      <c r="G33" s="59"/>
      <c r="H33" s="59"/>
      <c r="I33" s="60">
        <f>SUM(B33:H33)</f>
        <v>0</v>
      </c>
      <c r="J33" s="260"/>
      <c r="K33" s="261"/>
    </row>
    <row r="34" spans="1:11" ht="13.5" hidden="1">
      <c r="A34" s="253"/>
      <c r="B34" s="59"/>
      <c r="C34" s="59"/>
      <c r="D34" s="59"/>
      <c r="E34" s="59"/>
      <c r="F34" s="59"/>
      <c r="G34" s="59"/>
      <c r="H34" s="59"/>
      <c r="I34" s="60">
        <f>SUM(B34:H34)</f>
        <v>0</v>
      </c>
      <c r="J34" s="260"/>
      <c r="K34" s="261"/>
    </row>
    <row r="35" spans="1:11" ht="13.5" hidden="1">
      <c r="A35" s="89" t="s">
        <v>38</v>
      </c>
      <c r="B35" s="141">
        <f>SUM(B31:B34)</f>
        <v>0</v>
      </c>
      <c r="C35" s="142">
        <f aca="true" t="shared" si="12" ref="C35:H35">SUM(C31:C34)</f>
        <v>0</v>
      </c>
      <c r="D35" s="142">
        <f t="shared" si="12"/>
        <v>0</v>
      </c>
      <c r="E35" s="142">
        <f t="shared" si="12"/>
        <v>0</v>
      </c>
      <c r="F35" s="142">
        <f t="shared" si="12"/>
        <v>0</v>
      </c>
      <c r="G35" s="142">
        <f t="shared" si="12"/>
        <v>0</v>
      </c>
      <c r="H35" s="143">
        <f t="shared" si="12"/>
        <v>0</v>
      </c>
      <c r="I35" s="146">
        <f>SUM(I31:I34)</f>
        <v>0</v>
      </c>
      <c r="J35" s="260"/>
      <c r="K35" s="261"/>
    </row>
    <row r="36" spans="1:11" ht="13.5" hidden="1">
      <c r="A36" s="90" t="s">
        <v>39</v>
      </c>
      <c r="B36" s="144">
        <f>IF(ISERROR(B35/#REF!),"",(B35/#REF!))</f>
      </c>
      <c r="C36" s="144">
        <f>IF(ISERROR(C35/#REF!),"",(C35/#REF!))</f>
      </c>
      <c r="D36" s="144">
        <f>IF(ISERROR(D35/#REF!),"",(D35/#REF!))</f>
      </c>
      <c r="E36" s="144">
        <f>IF(ISERROR(E35/#REF!),"",(E35/#REF!))</f>
      </c>
      <c r="F36" s="144">
        <f>IF(ISERROR(F35/#REF!),"",(F35/#REF!))</f>
      </c>
      <c r="G36" s="144">
        <f>IF(ISERROR(G35/#REF!),"",(G35/#REF!))</f>
      </c>
      <c r="H36" s="145">
        <f>IF(ISERROR(H35/#REF!),"",(H35/#REF!))</f>
      </c>
      <c r="I36" s="147">
        <f>IF(ISERROR(I35/#REF!),"",(I35/#REF!))</f>
      </c>
      <c r="J36" s="262"/>
      <c r="K36" s="263"/>
    </row>
    <row r="37" ht="13.5" hidden="1">
      <c r="A37" s="66" t="s">
        <v>48</v>
      </c>
    </row>
    <row r="38" spans="1:11" ht="13.5">
      <c r="A38" s="168" t="s">
        <v>19</v>
      </c>
      <c r="B38" s="76" t="s">
        <v>2</v>
      </c>
      <c r="C38" s="75" t="s">
        <v>3</v>
      </c>
      <c r="D38" s="75" t="s">
        <v>4</v>
      </c>
      <c r="E38" s="75" t="s">
        <v>5</v>
      </c>
      <c r="F38" s="75" t="s">
        <v>6</v>
      </c>
      <c r="G38" s="75" t="s">
        <v>7</v>
      </c>
      <c r="H38" s="77" t="s">
        <v>8</v>
      </c>
      <c r="I38" s="75" t="s">
        <v>9</v>
      </c>
      <c r="J38" s="76" t="s">
        <v>17</v>
      </c>
      <c r="K38" s="75" t="s">
        <v>18</v>
      </c>
    </row>
    <row r="39" spans="1:11" ht="15" thickBot="1">
      <c r="A39" s="136" t="s">
        <v>52</v>
      </c>
      <c r="B39" s="62">
        <f>+'Week 1'!B39+'Week 2'!B39+'Week 3'!B39+'Week 4'!B39</f>
        <v>0</v>
      </c>
      <c r="C39" s="62">
        <f>+'Week 1'!C39+'Week 2'!C39+'Week 3'!C39+'Week 4'!C39</f>
        <v>0</v>
      </c>
      <c r="D39" s="62">
        <f>+'Week 1'!D39+'Week 2'!D39+'Week 3'!D39+'Week 4'!D39</f>
        <v>0</v>
      </c>
      <c r="E39" s="62">
        <f>+'Week 1'!E39+'Week 2'!E39+'Week 3'!E39+'Week 4'!E39</f>
        <v>0</v>
      </c>
      <c r="F39" s="62">
        <f>+'Week 1'!F39+'Week 2'!F39+'Week 3'!F39+'Week 4'!F39</f>
        <v>0</v>
      </c>
      <c r="G39" s="62">
        <f>+'Week 1'!G39+'Week 2'!G39+'Week 3'!G39+'Week 4'!G39</f>
        <v>0</v>
      </c>
      <c r="H39" s="62">
        <f>+'Week 1'!H39+'Week 2'!H39+'Week 3'!H39+'Week 4'!H39</f>
        <v>0</v>
      </c>
      <c r="I39" s="60">
        <f aca="true" t="shared" si="13" ref="I39:I56">SUM(B39:H39)</f>
        <v>0</v>
      </c>
      <c r="J39" s="78"/>
      <c r="K39" s="79"/>
    </row>
    <row r="40" spans="1:11" ht="15" hidden="1" thickBot="1">
      <c r="A40" s="219"/>
      <c r="B40" s="59"/>
      <c r="C40" s="59"/>
      <c r="D40" s="59"/>
      <c r="E40" s="59"/>
      <c r="F40" s="59"/>
      <c r="G40" s="59"/>
      <c r="H40" s="59"/>
      <c r="I40" s="60">
        <f t="shared" si="13"/>
        <v>0</v>
      </c>
      <c r="J40" s="78"/>
      <c r="K40" s="79"/>
    </row>
    <row r="41" spans="1:11" ht="15" customHeight="1" hidden="1">
      <c r="A41" s="219"/>
      <c r="B41" s="59"/>
      <c r="C41" s="59"/>
      <c r="D41" s="59"/>
      <c r="E41" s="59"/>
      <c r="F41" s="59"/>
      <c r="G41" s="59"/>
      <c r="H41" s="59"/>
      <c r="I41" s="60">
        <f t="shared" si="13"/>
        <v>0</v>
      </c>
      <c r="J41" s="256"/>
      <c r="K41" s="257"/>
    </row>
    <row r="42" spans="1:11" ht="15" hidden="1" thickBot="1">
      <c r="A42" s="219"/>
      <c r="B42" s="59"/>
      <c r="C42" s="59"/>
      <c r="D42" s="59"/>
      <c r="E42" s="59"/>
      <c r="F42" s="59"/>
      <c r="G42" s="59"/>
      <c r="H42" s="59"/>
      <c r="I42" s="60">
        <f t="shared" si="13"/>
        <v>0</v>
      </c>
      <c r="J42" s="256"/>
      <c r="K42" s="257"/>
    </row>
    <row r="43" spans="1:11" ht="15" hidden="1" thickBot="1">
      <c r="A43" s="219" t="s">
        <v>30</v>
      </c>
      <c r="B43" s="59"/>
      <c r="C43" s="59"/>
      <c r="D43" s="59"/>
      <c r="E43" s="59"/>
      <c r="F43" s="59"/>
      <c r="G43" s="59"/>
      <c r="H43" s="59"/>
      <c r="I43" s="60">
        <f t="shared" si="13"/>
        <v>0</v>
      </c>
      <c r="J43" s="256"/>
      <c r="K43" s="257"/>
    </row>
    <row r="44" spans="1:11" ht="15" hidden="1" thickBot="1">
      <c r="A44" s="219" t="s">
        <v>30</v>
      </c>
      <c r="B44" s="59"/>
      <c r="C44" s="59"/>
      <c r="D44" s="59"/>
      <c r="E44" s="59"/>
      <c r="F44" s="59"/>
      <c r="G44" s="59"/>
      <c r="H44" s="59"/>
      <c r="I44" s="60">
        <f t="shared" si="13"/>
        <v>0</v>
      </c>
      <c r="J44" s="256"/>
      <c r="K44" s="257"/>
    </row>
    <row r="45" spans="1:11" ht="15" hidden="1" thickBot="1">
      <c r="A45" s="219" t="s">
        <v>30</v>
      </c>
      <c r="B45" s="59"/>
      <c r="C45" s="59"/>
      <c r="D45" s="59"/>
      <c r="E45" s="59"/>
      <c r="F45" s="59"/>
      <c r="G45" s="59"/>
      <c r="H45" s="59"/>
      <c r="I45" s="60">
        <f t="shared" si="13"/>
        <v>0</v>
      </c>
      <c r="J45" s="256"/>
      <c r="K45" s="257"/>
    </row>
    <row r="46" spans="1:11" ht="15" customHeight="1" hidden="1">
      <c r="A46" s="219" t="s">
        <v>30</v>
      </c>
      <c r="B46" s="59"/>
      <c r="C46" s="59"/>
      <c r="D46" s="59"/>
      <c r="E46" s="59"/>
      <c r="F46" s="59"/>
      <c r="G46" s="59"/>
      <c r="H46" s="59"/>
      <c r="I46" s="60">
        <f t="shared" si="13"/>
        <v>0</v>
      </c>
      <c r="J46" s="256"/>
      <c r="K46" s="257"/>
    </row>
    <row r="47" spans="1:11" ht="15" customHeight="1" hidden="1">
      <c r="A47" s="219" t="s">
        <v>30</v>
      </c>
      <c r="B47" s="59"/>
      <c r="C47" s="59"/>
      <c r="D47" s="59"/>
      <c r="E47" s="59"/>
      <c r="F47" s="59"/>
      <c r="G47" s="59"/>
      <c r="H47" s="59"/>
      <c r="I47" s="60">
        <f t="shared" si="13"/>
        <v>0</v>
      </c>
      <c r="J47" s="256"/>
      <c r="K47" s="257"/>
    </row>
    <row r="48" spans="1:11" ht="15" customHeight="1" hidden="1">
      <c r="A48" s="219" t="s">
        <v>30</v>
      </c>
      <c r="B48" s="59"/>
      <c r="C48" s="59"/>
      <c r="D48" s="59"/>
      <c r="E48" s="59"/>
      <c r="F48" s="59"/>
      <c r="G48" s="59"/>
      <c r="H48" s="59"/>
      <c r="I48" s="60">
        <f t="shared" si="13"/>
        <v>0</v>
      </c>
      <c r="J48" s="256"/>
      <c r="K48" s="257"/>
    </row>
    <row r="49" spans="1:11" s="57" customFormat="1" ht="15" customHeight="1" hidden="1">
      <c r="A49" s="219" t="s">
        <v>30</v>
      </c>
      <c r="B49" s="59"/>
      <c r="C49" s="59"/>
      <c r="D49" s="59"/>
      <c r="E49" s="59"/>
      <c r="F49" s="59"/>
      <c r="G49" s="59"/>
      <c r="H49" s="59"/>
      <c r="I49" s="60">
        <f t="shared" si="13"/>
        <v>0</v>
      </c>
      <c r="J49" s="256"/>
      <c r="K49" s="257"/>
    </row>
    <row r="50" spans="1:11" s="57" customFormat="1" ht="15" customHeight="1" hidden="1">
      <c r="A50" s="219" t="s">
        <v>30</v>
      </c>
      <c r="B50" s="59"/>
      <c r="C50" s="59"/>
      <c r="D50" s="59"/>
      <c r="E50" s="59"/>
      <c r="F50" s="59"/>
      <c r="G50" s="59"/>
      <c r="H50" s="59"/>
      <c r="I50" s="60">
        <f t="shared" si="13"/>
        <v>0</v>
      </c>
      <c r="J50" s="91"/>
      <c r="K50" s="201"/>
    </row>
    <row r="51" spans="1:11" s="57" customFormat="1" ht="15" customHeight="1" hidden="1">
      <c r="A51" s="219" t="s">
        <v>30</v>
      </c>
      <c r="B51" s="59"/>
      <c r="C51" s="59"/>
      <c r="D51" s="59"/>
      <c r="E51" s="59"/>
      <c r="F51" s="59"/>
      <c r="G51" s="59"/>
      <c r="H51" s="59"/>
      <c r="I51" s="60">
        <f t="shared" si="13"/>
        <v>0</v>
      </c>
      <c r="J51" s="91"/>
      <c r="K51" s="201"/>
    </row>
    <row r="52" spans="1:11" s="57" customFormat="1" ht="15" customHeight="1" hidden="1">
      <c r="A52" s="219" t="s">
        <v>30</v>
      </c>
      <c r="B52" s="59"/>
      <c r="C52" s="59"/>
      <c r="D52" s="59"/>
      <c r="E52" s="59"/>
      <c r="F52" s="59"/>
      <c r="G52" s="59"/>
      <c r="H52" s="59"/>
      <c r="I52" s="60">
        <f t="shared" si="13"/>
        <v>0</v>
      </c>
      <c r="J52" s="91"/>
      <c r="K52" s="201"/>
    </row>
    <row r="53" spans="1:11" s="57" customFormat="1" ht="15" customHeight="1" hidden="1">
      <c r="A53" s="219" t="s">
        <v>30</v>
      </c>
      <c r="B53" s="59"/>
      <c r="C53" s="59"/>
      <c r="D53" s="59"/>
      <c r="E53" s="59"/>
      <c r="F53" s="59"/>
      <c r="G53" s="59"/>
      <c r="H53" s="59"/>
      <c r="I53" s="60">
        <f t="shared" si="13"/>
        <v>0</v>
      </c>
      <c r="J53" s="78"/>
      <c r="K53" s="79"/>
    </row>
    <row r="54" spans="1:11" ht="15" customHeight="1" hidden="1">
      <c r="A54" s="136" t="s">
        <v>23</v>
      </c>
      <c r="B54" s="59"/>
      <c r="C54" s="59"/>
      <c r="D54" s="59"/>
      <c r="E54" s="59"/>
      <c r="F54" s="59"/>
      <c r="G54" s="59"/>
      <c r="H54" s="59"/>
      <c r="I54" s="60">
        <f t="shared" si="13"/>
        <v>0</v>
      </c>
      <c r="J54" s="78"/>
      <c r="K54" s="79"/>
    </row>
    <row r="55" spans="1:11" ht="15" customHeight="1" hidden="1" thickBot="1">
      <c r="A55" s="136" t="s">
        <v>21</v>
      </c>
      <c r="B55" s="59"/>
      <c r="C55" s="59"/>
      <c r="D55" s="59"/>
      <c r="E55" s="59"/>
      <c r="F55" s="59"/>
      <c r="G55" s="59"/>
      <c r="H55" s="59"/>
      <c r="I55" s="60">
        <f t="shared" si="13"/>
        <v>0</v>
      </c>
      <c r="J55" s="78"/>
      <c r="K55" s="79"/>
    </row>
    <row r="56" spans="1:11" ht="15" hidden="1" thickBot="1">
      <c r="A56" s="136" t="s">
        <v>40</v>
      </c>
      <c r="B56" s="62">
        <f>+B35</f>
        <v>0</v>
      </c>
      <c r="C56" s="62">
        <f aca="true" t="shared" si="14" ref="C56:H56">+C35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  <c r="I56" s="60">
        <f t="shared" si="13"/>
        <v>0</v>
      </c>
      <c r="J56" s="78"/>
      <c r="K56" s="80" t="s">
        <v>26</v>
      </c>
    </row>
    <row r="57" spans="1:11" ht="13.5">
      <c r="A57" s="81" t="s">
        <v>20</v>
      </c>
      <c r="B57" s="169">
        <f aca="true" t="shared" si="15" ref="B57:H57">SUM(B39:B56)</f>
        <v>0</v>
      </c>
      <c r="C57" s="169">
        <f t="shared" si="15"/>
        <v>0</v>
      </c>
      <c r="D57" s="169">
        <f t="shared" si="15"/>
        <v>0</v>
      </c>
      <c r="E57" s="169">
        <f t="shared" si="15"/>
        <v>0</v>
      </c>
      <c r="F57" s="169">
        <f t="shared" si="15"/>
        <v>0</v>
      </c>
      <c r="G57" s="169">
        <f t="shared" si="15"/>
        <v>0</v>
      </c>
      <c r="H57" s="169">
        <f t="shared" si="15"/>
        <v>0</v>
      </c>
      <c r="I57" s="170">
        <f>SUM(I39:I56)</f>
        <v>0</v>
      </c>
      <c r="J57" s="169">
        <f>+J58*J8</f>
        <v>45000</v>
      </c>
      <c r="K57" s="177">
        <f>+J57-I57</f>
        <v>45000</v>
      </c>
    </row>
    <row r="58" spans="1:11" ht="15" thickBot="1">
      <c r="A58" s="171"/>
      <c r="B58" s="172"/>
      <c r="C58" s="172"/>
      <c r="D58" s="172"/>
      <c r="E58" s="172"/>
      <c r="F58" s="172"/>
      <c r="G58" s="281" t="s">
        <v>49</v>
      </c>
      <c r="H58" s="282"/>
      <c r="I58" s="173">
        <f>IF(ISERROR(I57/I8),"",(I57/I8))</f>
      </c>
      <c r="J58" s="139">
        <f>+I2</f>
        <v>0.3</v>
      </c>
      <c r="K58" s="192" t="s">
        <v>26</v>
      </c>
    </row>
    <row r="60" spans="1:11" ht="13.5">
      <c r="A60" s="174" t="s">
        <v>24</v>
      </c>
      <c r="B60" s="83" t="s">
        <v>2</v>
      </c>
      <c r="C60" s="82" t="s">
        <v>3</v>
      </c>
      <c r="D60" s="82" t="s">
        <v>4</v>
      </c>
      <c r="E60" s="82" t="s">
        <v>5</v>
      </c>
      <c r="F60" s="82" t="s">
        <v>6</v>
      </c>
      <c r="G60" s="82" t="s">
        <v>7</v>
      </c>
      <c r="H60" s="84" t="s">
        <v>8</v>
      </c>
      <c r="I60" s="82" t="s">
        <v>9</v>
      </c>
      <c r="J60" s="83" t="s">
        <v>17</v>
      </c>
      <c r="K60" s="82" t="s">
        <v>18</v>
      </c>
    </row>
    <row r="61" spans="1:11" ht="15" thickBot="1">
      <c r="A61" s="136" t="s">
        <v>52</v>
      </c>
      <c r="B61" s="62">
        <f>+'Week 1'!B61+'Week 2'!B61+'Week 3'!B61+'Week 4'!B61</f>
        <v>0</v>
      </c>
      <c r="C61" s="62">
        <f>+'Week 1'!C61+'Week 2'!C61+'Week 3'!C61+'Week 4'!C61</f>
        <v>0</v>
      </c>
      <c r="D61" s="62">
        <f>+'Week 1'!D61+'Week 2'!D61+'Week 3'!D61+'Week 4'!D61</f>
        <v>0</v>
      </c>
      <c r="E61" s="62">
        <f>+'Week 1'!E61+'Week 2'!E61+'Week 3'!E61+'Week 4'!E61</f>
        <v>0</v>
      </c>
      <c r="F61" s="62">
        <f>+'Week 1'!F61+'Week 2'!F61+'Week 3'!F61+'Week 4'!F61</f>
        <v>0</v>
      </c>
      <c r="G61" s="62">
        <f>+'Week 1'!G61+'Week 2'!G61+'Week 3'!G61+'Week 4'!G61</f>
        <v>0</v>
      </c>
      <c r="H61" s="62">
        <f>+'Week 1'!H61+'Week 2'!H61+'Week 3'!H61+'Week 4'!H61</f>
        <v>0</v>
      </c>
      <c r="I61" s="60">
        <f aca="true" t="shared" si="16" ref="I61:I80">SUM(B61:H61)</f>
        <v>0</v>
      </c>
      <c r="J61" s="78"/>
      <c r="K61" s="79"/>
    </row>
    <row r="62" spans="1:11" ht="15" hidden="1" thickBot="1">
      <c r="A62" s="219"/>
      <c r="B62" s="59"/>
      <c r="C62" s="59"/>
      <c r="D62" s="59"/>
      <c r="E62" s="59"/>
      <c r="F62" s="59"/>
      <c r="G62" s="59"/>
      <c r="H62" s="59"/>
      <c r="I62" s="60">
        <f t="shared" si="16"/>
        <v>0</v>
      </c>
      <c r="J62" s="78"/>
      <c r="K62" s="79"/>
    </row>
    <row r="63" spans="1:11" ht="15" hidden="1" thickBot="1">
      <c r="A63" s="219" t="s">
        <v>30</v>
      </c>
      <c r="B63" s="59"/>
      <c r="C63" s="59"/>
      <c r="D63" s="59"/>
      <c r="E63" s="59"/>
      <c r="F63" s="59"/>
      <c r="G63" s="59"/>
      <c r="H63" s="59"/>
      <c r="I63" s="60">
        <f t="shared" si="16"/>
        <v>0</v>
      </c>
      <c r="J63" s="78"/>
      <c r="K63" s="79"/>
    </row>
    <row r="64" spans="1:11" ht="15" hidden="1" thickBot="1">
      <c r="A64" s="219" t="s">
        <v>30</v>
      </c>
      <c r="B64" s="59"/>
      <c r="C64" s="59"/>
      <c r="D64" s="59"/>
      <c r="E64" s="59"/>
      <c r="F64" s="59"/>
      <c r="G64" s="59"/>
      <c r="H64" s="59"/>
      <c r="I64" s="60">
        <f t="shared" si="16"/>
        <v>0</v>
      </c>
      <c r="J64" s="78"/>
      <c r="K64" s="79"/>
    </row>
    <row r="65" spans="1:11" ht="15" hidden="1" thickBot="1">
      <c r="A65" s="219" t="s">
        <v>30</v>
      </c>
      <c r="B65" s="59"/>
      <c r="C65" s="59"/>
      <c r="D65" s="59"/>
      <c r="E65" s="59"/>
      <c r="F65" s="59"/>
      <c r="G65" s="59"/>
      <c r="H65" s="59"/>
      <c r="I65" s="60">
        <f t="shared" si="16"/>
        <v>0</v>
      </c>
      <c r="J65" s="78"/>
      <c r="K65" s="79"/>
    </row>
    <row r="66" spans="1:11" ht="15" hidden="1" thickBot="1">
      <c r="A66" s="219" t="s">
        <v>30</v>
      </c>
      <c r="B66" s="59"/>
      <c r="C66" s="59"/>
      <c r="D66" s="59"/>
      <c r="E66" s="59"/>
      <c r="F66" s="59"/>
      <c r="G66" s="59"/>
      <c r="H66" s="59"/>
      <c r="I66" s="60">
        <f t="shared" si="16"/>
        <v>0</v>
      </c>
      <c r="J66" s="78"/>
      <c r="K66" s="79"/>
    </row>
    <row r="67" spans="1:11" ht="15" hidden="1" thickBot="1">
      <c r="A67" s="219" t="s">
        <v>30</v>
      </c>
      <c r="B67" s="59"/>
      <c r="C67" s="59"/>
      <c r="D67" s="59"/>
      <c r="E67" s="59"/>
      <c r="F67" s="59"/>
      <c r="G67" s="59"/>
      <c r="H67" s="59"/>
      <c r="I67" s="60">
        <f t="shared" si="16"/>
        <v>0</v>
      </c>
      <c r="J67" s="78"/>
      <c r="K67" s="79"/>
    </row>
    <row r="68" spans="1:11" ht="15" hidden="1" thickBot="1">
      <c r="A68" s="219" t="s">
        <v>30</v>
      </c>
      <c r="B68" s="59"/>
      <c r="C68" s="59"/>
      <c r="D68" s="59"/>
      <c r="E68" s="59"/>
      <c r="F68" s="59"/>
      <c r="G68" s="59"/>
      <c r="H68" s="59"/>
      <c r="I68" s="60">
        <f t="shared" si="16"/>
        <v>0</v>
      </c>
      <c r="J68" s="78"/>
      <c r="K68" s="79"/>
    </row>
    <row r="69" spans="1:11" ht="15" hidden="1" thickBot="1">
      <c r="A69" s="219" t="s">
        <v>30</v>
      </c>
      <c r="B69" s="59"/>
      <c r="C69" s="59"/>
      <c r="D69" s="59"/>
      <c r="E69" s="59"/>
      <c r="F69" s="59"/>
      <c r="G69" s="59"/>
      <c r="H69" s="59"/>
      <c r="I69" s="60">
        <f>SUM(B69:H69)</f>
        <v>0</v>
      </c>
      <c r="J69" s="78"/>
      <c r="K69" s="79"/>
    </row>
    <row r="70" spans="1:11" ht="15" hidden="1" thickBot="1">
      <c r="A70" s="219" t="s">
        <v>30</v>
      </c>
      <c r="B70" s="59"/>
      <c r="C70" s="59"/>
      <c r="D70" s="59"/>
      <c r="E70" s="59"/>
      <c r="F70" s="59"/>
      <c r="G70" s="59"/>
      <c r="H70" s="59"/>
      <c r="I70" s="60">
        <f aca="true" t="shared" si="17" ref="I70:I78">SUM(B70:H70)</f>
        <v>0</v>
      </c>
      <c r="J70" s="78"/>
      <c r="K70" s="79"/>
    </row>
    <row r="71" spans="1:11" ht="15" hidden="1" thickBot="1">
      <c r="A71" s="219" t="s">
        <v>30</v>
      </c>
      <c r="B71" s="59"/>
      <c r="C71" s="59"/>
      <c r="D71" s="59"/>
      <c r="E71" s="59"/>
      <c r="F71" s="59"/>
      <c r="G71" s="59"/>
      <c r="H71" s="59"/>
      <c r="I71" s="60">
        <f t="shared" si="17"/>
        <v>0</v>
      </c>
      <c r="J71" s="78"/>
      <c r="K71" s="79"/>
    </row>
    <row r="72" spans="1:11" ht="15" hidden="1" thickBot="1">
      <c r="A72" s="219" t="s">
        <v>30</v>
      </c>
      <c r="B72" s="59"/>
      <c r="C72" s="59"/>
      <c r="D72" s="59"/>
      <c r="E72" s="59"/>
      <c r="F72" s="59"/>
      <c r="G72" s="59"/>
      <c r="H72" s="59"/>
      <c r="I72" s="60">
        <f t="shared" si="17"/>
        <v>0</v>
      </c>
      <c r="J72" s="78"/>
      <c r="K72" s="79"/>
    </row>
    <row r="73" spans="1:11" ht="15" hidden="1" thickBot="1">
      <c r="A73" s="219" t="s">
        <v>30</v>
      </c>
      <c r="B73" s="59"/>
      <c r="C73" s="59"/>
      <c r="D73" s="59"/>
      <c r="E73" s="59"/>
      <c r="F73" s="59"/>
      <c r="G73" s="59"/>
      <c r="H73" s="59"/>
      <c r="I73" s="60">
        <f t="shared" si="17"/>
        <v>0</v>
      </c>
      <c r="J73" s="78"/>
      <c r="K73" s="79"/>
    </row>
    <row r="74" spans="1:11" ht="15" hidden="1" thickBot="1">
      <c r="A74" s="219" t="s">
        <v>30</v>
      </c>
      <c r="B74" s="59"/>
      <c r="C74" s="59"/>
      <c r="D74" s="59"/>
      <c r="E74" s="59"/>
      <c r="F74" s="59"/>
      <c r="G74" s="59"/>
      <c r="H74" s="59"/>
      <c r="I74" s="60">
        <f t="shared" si="17"/>
        <v>0</v>
      </c>
      <c r="J74" s="78"/>
      <c r="K74" s="79"/>
    </row>
    <row r="75" spans="1:11" ht="15" hidden="1" thickBot="1">
      <c r="A75" s="219" t="s">
        <v>30</v>
      </c>
      <c r="B75" s="59"/>
      <c r="C75" s="59"/>
      <c r="D75" s="59"/>
      <c r="E75" s="59"/>
      <c r="F75" s="59"/>
      <c r="G75" s="59"/>
      <c r="H75" s="59"/>
      <c r="I75" s="60">
        <f t="shared" si="17"/>
        <v>0</v>
      </c>
      <c r="J75" s="78"/>
      <c r="K75" s="79"/>
    </row>
    <row r="76" spans="1:11" ht="15" hidden="1" thickBot="1">
      <c r="A76" s="219" t="s">
        <v>30</v>
      </c>
      <c r="B76" s="59"/>
      <c r="C76" s="59"/>
      <c r="D76" s="59"/>
      <c r="E76" s="59"/>
      <c r="F76" s="59"/>
      <c r="G76" s="59"/>
      <c r="H76" s="59"/>
      <c r="I76" s="60">
        <f t="shared" si="17"/>
        <v>0</v>
      </c>
      <c r="J76" s="78"/>
      <c r="K76" s="79"/>
    </row>
    <row r="77" spans="1:11" ht="15" hidden="1" thickBot="1">
      <c r="A77" s="219" t="s">
        <v>30</v>
      </c>
      <c r="B77" s="59"/>
      <c r="C77" s="59"/>
      <c r="D77" s="59"/>
      <c r="E77" s="59"/>
      <c r="F77" s="59"/>
      <c r="G77" s="59"/>
      <c r="H77" s="59"/>
      <c r="I77" s="60">
        <f t="shared" si="17"/>
        <v>0</v>
      </c>
      <c r="J77" s="78"/>
      <c r="K77" s="79"/>
    </row>
    <row r="78" spans="1:11" ht="15" hidden="1" thickBot="1">
      <c r="A78" s="136" t="s">
        <v>23</v>
      </c>
      <c r="B78" s="59"/>
      <c r="C78" s="59"/>
      <c r="D78" s="59"/>
      <c r="E78" s="59"/>
      <c r="F78" s="59"/>
      <c r="G78" s="59"/>
      <c r="H78" s="59"/>
      <c r="I78" s="60">
        <f t="shared" si="17"/>
        <v>0</v>
      </c>
      <c r="J78" s="78"/>
      <c r="K78" s="79"/>
    </row>
    <row r="79" spans="1:11" ht="15" hidden="1" thickBot="1">
      <c r="A79" s="136" t="s">
        <v>21</v>
      </c>
      <c r="B79" s="59"/>
      <c r="C79" s="59"/>
      <c r="D79" s="59"/>
      <c r="E79" s="59"/>
      <c r="F79" s="59"/>
      <c r="G79" s="59"/>
      <c r="H79" s="59"/>
      <c r="I79" s="60">
        <f t="shared" si="16"/>
        <v>0</v>
      </c>
      <c r="J79" s="78"/>
      <c r="K79" s="79"/>
    </row>
    <row r="80" spans="1:11" ht="15" hidden="1" thickBot="1">
      <c r="A80" s="136" t="s">
        <v>21</v>
      </c>
      <c r="B80" s="59"/>
      <c r="C80" s="59"/>
      <c r="D80" s="59"/>
      <c r="E80" s="59"/>
      <c r="F80" s="59"/>
      <c r="G80" s="59"/>
      <c r="H80" s="59"/>
      <c r="I80" s="60">
        <f t="shared" si="16"/>
        <v>0</v>
      </c>
      <c r="J80" s="78"/>
      <c r="K80" s="85" t="s">
        <v>26</v>
      </c>
    </row>
    <row r="81" spans="1:11" ht="13.5">
      <c r="A81" s="86" t="s">
        <v>25</v>
      </c>
      <c r="B81" s="175">
        <f aca="true" t="shared" si="18" ref="B81:I81">SUM(B61:B80)</f>
        <v>0</v>
      </c>
      <c r="C81" s="175">
        <f t="shared" si="18"/>
        <v>0</v>
      </c>
      <c r="D81" s="175">
        <f t="shared" si="18"/>
        <v>0</v>
      </c>
      <c r="E81" s="175">
        <f t="shared" si="18"/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6">
        <f t="shared" si="18"/>
        <v>0</v>
      </c>
      <c r="J81" s="175">
        <f>+J9*J82</f>
        <v>16000</v>
      </c>
      <c r="K81" s="178">
        <f>+J81-I81</f>
        <v>16000</v>
      </c>
    </row>
    <row r="82" spans="1:11" ht="15" thickBot="1">
      <c r="A82" s="171"/>
      <c r="B82" s="172"/>
      <c r="C82" s="172"/>
      <c r="D82" s="172"/>
      <c r="E82" s="172"/>
      <c r="F82" s="172"/>
      <c r="G82" s="283" t="s">
        <v>50</v>
      </c>
      <c r="H82" s="284"/>
      <c r="I82" s="255">
        <f>IF(ISERROR(I81/I9),"",(I81/I9))</f>
      </c>
      <c r="J82" s="138">
        <f>+J2</f>
        <v>0.2</v>
      </c>
      <c r="K82" s="193" t="s">
        <v>26</v>
      </c>
    </row>
  </sheetData>
  <sheetProtection sheet="1" objects="1" scenarios="1" selectLockedCells="1"/>
  <mergeCells count="18">
    <mergeCell ref="J46:K46"/>
    <mergeCell ref="J47:K47"/>
    <mergeCell ref="J48:K48"/>
    <mergeCell ref="J49:K49"/>
    <mergeCell ref="G58:H58"/>
    <mergeCell ref="G82:H82"/>
    <mergeCell ref="J30:K36"/>
    <mergeCell ref="J41:K41"/>
    <mergeCell ref="J42:K42"/>
    <mergeCell ref="J43:K43"/>
    <mergeCell ref="J44:K44"/>
    <mergeCell ref="J45:K45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BigRedF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Richards</dc:creator>
  <cp:keywords/>
  <dc:description/>
  <cp:lastModifiedBy>Iva Townsend</cp:lastModifiedBy>
  <cp:lastPrinted>2015-03-23T21:48:33Z</cp:lastPrinted>
  <dcterms:created xsi:type="dcterms:W3CDTF">2011-10-25T21:06:32Z</dcterms:created>
  <dcterms:modified xsi:type="dcterms:W3CDTF">2016-09-16T15:02:31Z</dcterms:modified>
  <cp:category/>
  <cp:version/>
  <cp:contentType/>
  <cp:contentStatus/>
</cp:coreProperties>
</file>